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20730" windowHeight="11760"/>
  </bookViews>
  <sheets>
    <sheet name="FY14 Preliminary Budget Report" sheetId="1" r:id="rId1"/>
    <sheet name="FY14 APPRO BALANCE" sheetId="4" r:id="rId2"/>
    <sheet name="FY14 DOE FINANCIAL REPORT" sheetId="5" r:id="rId3"/>
  </sheets>
  <definedNames>
    <definedName name="_xlnm.Print_Area" localSheetId="1">'FY14 APPRO BALANCE'!$A$1:$I$75</definedName>
  </definedNames>
  <calcPr calcId="145621"/>
</workbook>
</file>

<file path=xl/calcChain.xml><?xml version="1.0" encoding="utf-8"?>
<calcChain xmlns="http://schemas.openxmlformats.org/spreadsheetml/2006/main">
  <c r="H32" i="4" l="1"/>
  <c r="G32" i="4"/>
  <c r="E32" i="4"/>
  <c r="E20" i="5"/>
  <c r="F54" i="1"/>
  <c r="H24" i="4"/>
  <c r="H21" i="4"/>
  <c r="H22" i="4"/>
  <c r="H23" i="4"/>
  <c r="H20" i="4"/>
  <c r="H16" i="4"/>
  <c r="H8" i="4"/>
  <c r="H9" i="4"/>
  <c r="H10" i="4"/>
  <c r="H11" i="4"/>
  <c r="H12" i="4"/>
  <c r="H3" i="4"/>
  <c r="H4" i="4"/>
  <c r="H5" i="4"/>
  <c r="H6" i="4"/>
  <c r="H7" i="4"/>
  <c r="H2" i="4"/>
  <c r="G42" i="5"/>
  <c r="G44" i="5"/>
  <c r="F42" i="5"/>
  <c r="F44" i="5"/>
  <c r="E50" i="5"/>
  <c r="F16" i="5"/>
  <c r="F50" i="5" l="1"/>
  <c r="E60" i="1"/>
  <c r="E31" i="1"/>
  <c r="E8" i="1"/>
  <c r="E9" i="1"/>
  <c r="E10" i="1"/>
  <c r="E11" i="1"/>
  <c r="E6" i="1"/>
  <c r="E7" i="1"/>
  <c r="E12" i="1" s="1"/>
  <c r="C12" i="1"/>
  <c r="E137" i="1"/>
  <c r="E94" i="1"/>
  <c r="E86" i="1"/>
  <c r="G60" i="5"/>
  <c r="F60" i="5"/>
  <c r="H60" i="5" s="1"/>
  <c r="D60" i="5"/>
  <c r="C60" i="5"/>
  <c r="E60" i="5"/>
  <c r="F17" i="5"/>
  <c r="F20" i="5" s="1"/>
  <c r="D20" i="5"/>
  <c r="D22" i="5" s="1"/>
  <c r="E22" i="5" s="1"/>
  <c r="C13" i="5"/>
  <c r="D13" i="5"/>
  <c r="E65" i="4"/>
  <c r="G65" i="4"/>
  <c r="F13" i="4"/>
  <c r="H73" i="4"/>
  <c r="H72" i="4"/>
  <c r="H71" i="4"/>
  <c r="H70" i="4"/>
  <c r="H69" i="4"/>
  <c r="H68" i="4"/>
  <c r="G74" i="4"/>
  <c r="E74" i="4"/>
  <c r="F74" i="4"/>
  <c r="H64" i="4"/>
  <c r="H62" i="4"/>
  <c r="H61" i="4"/>
  <c r="H60" i="4"/>
  <c r="H59" i="4"/>
  <c r="H58" i="4"/>
  <c r="H57" i="4"/>
  <c r="H56" i="4"/>
  <c r="H53" i="4"/>
  <c r="H52" i="4"/>
  <c r="H51" i="4"/>
  <c r="H50" i="4"/>
  <c r="H48" i="4"/>
  <c r="H47" i="4"/>
  <c r="H46" i="4"/>
  <c r="H45" i="4"/>
  <c r="H44" i="4"/>
  <c r="H43" i="4"/>
  <c r="H37" i="4"/>
  <c r="H36" i="4"/>
  <c r="H35" i="4"/>
  <c r="H29" i="4"/>
  <c r="F17" i="4"/>
  <c r="G17" i="4"/>
  <c r="H17" i="4"/>
  <c r="G13" i="4"/>
  <c r="E13" i="5"/>
  <c r="F13" i="5"/>
  <c r="F28" i="5"/>
  <c r="F30" i="5"/>
  <c r="F34" i="5"/>
  <c r="F36" i="5"/>
  <c r="F38" i="5"/>
  <c r="F46" i="5"/>
  <c r="F48" i="5"/>
  <c r="E111" i="1"/>
  <c r="H13" i="4"/>
  <c r="C67" i="5"/>
  <c r="H58" i="5"/>
  <c r="H57" i="5"/>
  <c r="G58" i="5"/>
  <c r="G46" i="5"/>
  <c r="G38" i="5"/>
  <c r="G36" i="5"/>
  <c r="G34" i="5"/>
  <c r="G30" i="5"/>
  <c r="G28" i="5"/>
  <c r="E17" i="5"/>
  <c r="E18" i="5"/>
  <c r="E16" i="5"/>
  <c r="E10" i="5"/>
  <c r="E11" i="5"/>
  <c r="E9" i="5"/>
  <c r="G92" i="1"/>
  <c r="G93" i="1"/>
  <c r="G91" i="1"/>
  <c r="F92" i="1"/>
  <c r="F93" i="1"/>
  <c r="F91" i="1"/>
  <c r="G81" i="1"/>
  <c r="G82" i="1"/>
  <c r="G83" i="1"/>
  <c r="G84" i="1"/>
  <c r="G85" i="1"/>
  <c r="G80" i="1"/>
  <c r="F81" i="1"/>
  <c r="F82" i="1"/>
  <c r="F83" i="1"/>
  <c r="F84" i="1"/>
  <c r="F85" i="1"/>
  <c r="F80" i="1"/>
  <c r="C86" i="1"/>
  <c r="C108" i="1" s="1"/>
  <c r="E75" i="1"/>
  <c r="C75" i="1"/>
  <c r="F65" i="1"/>
  <c r="F66" i="1"/>
  <c r="F67" i="1"/>
  <c r="F68" i="1"/>
  <c r="F69" i="1"/>
  <c r="F70" i="1"/>
  <c r="F71" i="1"/>
  <c r="F72" i="1"/>
  <c r="F73" i="1"/>
  <c r="F74" i="1"/>
  <c r="G66" i="1"/>
  <c r="G67" i="1"/>
  <c r="G68" i="1"/>
  <c r="G69" i="1"/>
  <c r="G70" i="1"/>
  <c r="G71" i="1"/>
  <c r="G72" i="1"/>
  <c r="G73" i="1"/>
  <c r="G74" i="1"/>
  <c r="G65" i="1"/>
  <c r="G47" i="1"/>
  <c r="G48" i="1"/>
  <c r="G49" i="1"/>
  <c r="G50" i="1"/>
  <c r="G51" i="1"/>
  <c r="G52" i="1"/>
  <c r="G53" i="1"/>
  <c r="G55" i="1"/>
  <c r="G56" i="1"/>
  <c r="G57" i="1"/>
  <c r="G58" i="1"/>
  <c r="G59" i="1"/>
  <c r="G46" i="1"/>
  <c r="F47" i="1"/>
  <c r="F48" i="1"/>
  <c r="F49" i="1"/>
  <c r="F50" i="1"/>
  <c r="F51" i="1"/>
  <c r="F52" i="1"/>
  <c r="F53" i="1"/>
  <c r="F55" i="1"/>
  <c r="F56" i="1"/>
  <c r="F57" i="1"/>
  <c r="F58" i="1"/>
  <c r="F59" i="1"/>
  <c r="F46" i="1"/>
  <c r="C60" i="1"/>
  <c r="F60" i="1" s="1"/>
  <c r="E40" i="1"/>
  <c r="C31" i="1"/>
  <c r="C39" i="1" s="1"/>
  <c r="F39" i="1" s="1"/>
  <c r="C38" i="1"/>
  <c r="G35" i="1"/>
  <c r="G36" i="1"/>
  <c r="G37" i="1"/>
  <c r="G34" i="1"/>
  <c r="F35" i="1"/>
  <c r="F36" i="1"/>
  <c r="F37" i="1"/>
  <c r="F34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17" i="1"/>
  <c r="D12" i="1"/>
  <c r="F12" i="1" s="1"/>
  <c r="F11" i="1"/>
  <c r="F10" i="1"/>
  <c r="F9" i="1"/>
  <c r="F8" i="1"/>
  <c r="F7" i="1"/>
  <c r="F147" i="1"/>
  <c r="C147" i="1"/>
  <c r="C137" i="1"/>
  <c r="G39" i="4"/>
  <c r="E13" i="4"/>
  <c r="E155" i="1"/>
  <c r="G24" i="4"/>
  <c r="E173" i="1"/>
  <c r="E178" i="1"/>
  <c r="C20" i="5"/>
  <c r="C22" i="5" s="1"/>
  <c r="C50" i="5"/>
  <c r="I58" i="5"/>
  <c r="E17" i="4"/>
  <c r="E24" i="4"/>
  <c r="D137" i="1"/>
  <c r="C173" i="1"/>
  <c r="D173" i="1"/>
  <c r="D75" i="1"/>
  <c r="D107" i="1" s="1"/>
  <c r="D31" i="1"/>
  <c r="D40" i="1"/>
  <c r="D41" i="1"/>
  <c r="D105" i="1" s="1"/>
  <c r="D60" i="1"/>
  <c r="D106" i="1" s="1"/>
  <c r="D86" i="1"/>
  <c r="D108" i="1" s="1"/>
  <c r="D94" i="1"/>
  <c r="D109" i="1" s="1"/>
  <c r="D100" i="1"/>
  <c r="D110" i="1" s="1"/>
  <c r="C100" i="1"/>
  <c r="B12" i="1"/>
  <c r="C94" i="1"/>
  <c r="C109" i="1" s="1"/>
  <c r="G109" i="1" s="1"/>
  <c r="C110" i="1"/>
  <c r="G110" i="1" s="1"/>
  <c r="D147" i="1"/>
  <c r="C107" i="1"/>
  <c r="F107" i="1" s="1"/>
  <c r="C106" i="1" l="1"/>
  <c r="G106" i="1" s="1"/>
  <c r="C40" i="1"/>
  <c r="F40" i="1" s="1"/>
  <c r="F94" i="1"/>
  <c r="G94" i="1"/>
  <c r="G86" i="1"/>
  <c r="F86" i="1"/>
  <c r="G107" i="1"/>
  <c r="G75" i="1"/>
  <c r="G60" i="1"/>
  <c r="H39" i="4"/>
  <c r="H65" i="4"/>
  <c r="H74" i="4"/>
  <c r="G50" i="5"/>
  <c r="F22" i="5"/>
  <c r="G137" i="1"/>
  <c r="F75" i="1"/>
  <c r="E41" i="1"/>
  <c r="G31" i="1"/>
  <c r="F31" i="1"/>
  <c r="D111" i="1"/>
  <c r="G108" i="1"/>
  <c r="F108" i="1"/>
  <c r="F137" i="1"/>
  <c r="F110" i="1"/>
  <c r="F106" i="1"/>
  <c r="G39" i="1"/>
  <c r="F109" i="1"/>
  <c r="G38" i="1"/>
  <c r="F38" i="1"/>
  <c r="F41" i="1" l="1"/>
  <c r="G40" i="1"/>
  <c r="C41" i="1"/>
  <c r="C105" i="1" s="1"/>
  <c r="C111" i="1"/>
  <c r="F105" i="1"/>
  <c r="G105" i="1"/>
  <c r="G41" i="1"/>
  <c r="F111" i="1" l="1"/>
  <c r="G111" i="1"/>
</calcChain>
</file>

<file path=xl/sharedStrings.xml><?xml version="1.0" encoding="utf-8"?>
<sst xmlns="http://schemas.openxmlformats.org/spreadsheetml/2006/main" count="540" uniqueCount="326">
  <si>
    <t>Total Cafeteria Expenditures</t>
  </si>
  <si>
    <t>Computer Supplies</t>
  </si>
  <si>
    <t>Computer Services</t>
  </si>
  <si>
    <t>Custodial Supplies</t>
  </si>
  <si>
    <t>Food</t>
  </si>
  <si>
    <t>56211</t>
  </si>
  <si>
    <t xml:space="preserve">  Equip Supplies and Maintenance Materials</t>
  </si>
  <si>
    <t>Other Employees Salaries</t>
  </si>
  <si>
    <t>55507</t>
  </si>
  <si>
    <t xml:space="preserve">  Repair Services </t>
  </si>
  <si>
    <t>Other Professional Services</t>
  </si>
  <si>
    <t>56000</t>
  </si>
  <si>
    <t>Office Supplies &amp; Materials</t>
  </si>
  <si>
    <t xml:space="preserve"> </t>
  </si>
  <si>
    <t>52001 - 52016</t>
  </si>
  <si>
    <t>Other Employment Cost</t>
  </si>
  <si>
    <t>Manager's Salary</t>
  </si>
  <si>
    <t>Expended</t>
  </si>
  <si>
    <t>Balance</t>
  </si>
  <si>
    <t>Actual YTD</t>
  </si>
  <si>
    <t>Encumbered</t>
  </si>
  <si>
    <t>Approved Budget</t>
  </si>
  <si>
    <t>Code</t>
  </si>
  <si>
    <t>Description</t>
  </si>
  <si>
    <t>Percentage</t>
  </si>
  <si>
    <t>Account</t>
  </si>
  <si>
    <t>Total Cafeteria Revenue</t>
  </si>
  <si>
    <t xml:space="preserve">District Loan </t>
  </si>
  <si>
    <t>Cafeteria Revenue FY14</t>
  </si>
  <si>
    <t>Revenue Balance as of June 30, 2013</t>
  </si>
  <si>
    <t>CAFETERIA REVENUE</t>
  </si>
  <si>
    <t>Income</t>
  </si>
  <si>
    <t xml:space="preserve">CAFETERIA BUDGET </t>
  </si>
  <si>
    <t>Total State Appropriations</t>
  </si>
  <si>
    <t>05173</t>
  </si>
  <si>
    <t>DCAS State Testing Grant</t>
  </si>
  <si>
    <t>05215</t>
  </si>
  <si>
    <t>05235</t>
  </si>
  <si>
    <t>Technology Block Grant</t>
  </si>
  <si>
    <t>STATE APPROPRIATIONS</t>
  </si>
  <si>
    <t xml:space="preserve">Total Transportation Expenditures   </t>
  </si>
  <si>
    <t>54001</t>
  </si>
  <si>
    <t>Mileage</t>
  </si>
  <si>
    <t>55633</t>
  </si>
  <si>
    <t>Permits, Certs</t>
  </si>
  <si>
    <t>Maintenance</t>
  </si>
  <si>
    <t>56141</t>
  </si>
  <si>
    <t>55125</t>
  </si>
  <si>
    <t>Telecommunications</t>
  </si>
  <si>
    <t>55510</t>
  </si>
  <si>
    <t>Equipment Repair</t>
  </si>
  <si>
    <t>56183</t>
  </si>
  <si>
    <t>Fuel</t>
  </si>
  <si>
    <t>55610</t>
  </si>
  <si>
    <t>Advertising</t>
  </si>
  <si>
    <t>55434</t>
  </si>
  <si>
    <t>Internal Transportation Rentals</t>
  </si>
  <si>
    <t>55120</t>
  </si>
  <si>
    <t>Radios</t>
  </si>
  <si>
    <t>51196</t>
  </si>
  <si>
    <t>Agreement Leave Salary</t>
  </si>
  <si>
    <t>51108</t>
  </si>
  <si>
    <t>Bus Drivers Salary Special Trips</t>
  </si>
  <si>
    <t>51151</t>
  </si>
  <si>
    <t>Bus Drivers Salary Regular Time</t>
  </si>
  <si>
    <t>51180</t>
  </si>
  <si>
    <t>Transportation Supervisor's Salary</t>
  </si>
  <si>
    <t>55407</t>
  </si>
  <si>
    <t>Sanitary Facilities</t>
  </si>
  <si>
    <t>Repair Parts and Labor</t>
  </si>
  <si>
    <t xml:space="preserve">  Vehicle Materials</t>
  </si>
  <si>
    <t>TRANSPORTATION</t>
  </si>
  <si>
    <t xml:space="preserve">Total    </t>
  </si>
  <si>
    <t>Subtotal Contingency Reserve</t>
  </si>
  <si>
    <t>Subtotal Professional Services</t>
  </si>
  <si>
    <t>Subtotal Administrative Support</t>
  </si>
  <si>
    <t>Subtotal Operations &amp; Maintenance</t>
  </si>
  <si>
    <t>Subtotal Student Support</t>
  </si>
  <si>
    <t>Subtotal Personnel</t>
  </si>
  <si>
    <t>TOTAL OPERATING BUDGET</t>
  </si>
  <si>
    <t xml:space="preserve">    Contingency Funds( 2%)</t>
  </si>
  <si>
    <t>CONTINGENCY RESERVE</t>
  </si>
  <si>
    <t>55667</t>
  </si>
  <si>
    <t xml:space="preserve">    Staff Retreat/Training/Professional Development</t>
  </si>
  <si>
    <t>55000</t>
  </si>
  <si>
    <t xml:space="preserve">    Audit/Corporate Filing</t>
  </si>
  <si>
    <t>55020</t>
  </si>
  <si>
    <t xml:space="preserve">    Legal Fees</t>
  </si>
  <si>
    <t>PROFESSIONAL SERVICES</t>
  </si>
  <si>
    <t xml:space="preserve">    Advertising</t>
  </si>
  <si>
    <t>55600</t>
  </si>
  <si>
    <t xml:space="preserve">    Printing &amp; Binding</t>
  </si>
  <si>
    <t>55101</t>
  </si>
  <si>
    <t xml:space="preserve">    Postage &amp; Shipping</t>
  </si>
  <si>
    <t xml:space="preserve">    Office Supplies &amp; Materials</t>
  </si>
  <si>
    <t xml:space="preserve">    Travel</t>
  </si>
  <si>
    <t>ADMINISTRATIVE SUPPORT</t>
  </si>
  <si>
    <t xml:space="preserve">    Sanitary Facilities</t>
  </si>
  <si>
    <t xml:space="preserve">    Gas</t>
  </si>
  <si>
    <t>55645</t>
  </si>
  <si>
    <t xml:space="preserve">    Mortgage</t>
  </si>
  <si>
    <t xml:space="preserve">    Custodial Supplies</t>
  </si>
  <si>
    <t>55692</t>
  </si>
  <si>
    <t xml:space="preserve">    Trash</t>
  </si>
  <si>
    <t xml:space="preserve">    Telephone/Radio Communications</t>
  </si>
  <si>
    <t xml:space="preserve">    Equip Supplies and Maintenance Materials</t>
  </si>
  <si>
    <t xml:space="preserve">    Repair Services </t>
  </si>
  <si>
    <t>55200</t>
  </si>
  <si>
    <t>55452</t>
  </si>
  <si>
    <t xml:space="preserve">    Insurance</t>
  </si>
  <si>
    <t>OPERATIONS &amp; MAINTENANCE</t>
  </si>
  <si>
    <t>56950</t>
  </si>
  <si>
    <t xml:space="preserve">    Furniture </t>
  </si>
  <si>
    <t>55051</t>
  </si>
  <si>
    <t xml:space="preserve">    SRO</t>
  </si>
  <si>
    <t>56960</t>
  </si>
  <si>
    <t xml:space="preserve">    Athletic Supplies</t>
  </si>
  <si>
    <t>56111</t>
  </si>
  <si>
    <t xml:space="preserve">    Food</t>
  </si>
  <si>
    <t>Appropriation 91100</t>
  </si>
  <si>
    <t xml:space="preserve">    Food Service</t>
  </si>
  <si>
    <t>55631</t>
  </si>
  <si>
    <t xml:space="preserve">    Association Dues/Fees</t>
  </si>
  <si>
    <t>55010</t>
  </si>
  <si>
    <t xml:space="preserve">    Contracted Medical Services</t>
  </si>
  <si>
    <t>56157</t>
  </si>
  <si>
    <t xml:space="preserve">    Textbooks</t>
  </si>
  <si>
    <t>56150</t>
  </si>
  <si>
    <t xml:space="preserve">    Supplies &amp; Materials</t>
  </si>
  <si>
    <t>55400</t>
  </si>
  <si>
    <t xml:space="preserve">    Photocopier Equipment and Accessories</t>
  </si>
  <si>
    <t>55425</t>
  </si>
  <si>
    <t xml:space="preserve">    Transportation</t>
  </si>
  <si>
    <t>55073</t>
  </si>
  <si>
    <t xml:space="preserve">    Contracted Computer Services</t>
  </si>
  <si>
    <t>56145</t>
  </si>
  <si>
    <r>
      <t xml:space="preserve">  </t>
    </r>
    <r>
      <rPr>
        <sz val="13"/>
        <rFont val="Calibri"/>
        <family val="2"/>
      </rPr>
      <t>Computer Supplies</t>
    </r>
  </si>
  <si>
    <t>STUDENT SUPPORT</t>
  </si>
  <si>
    <t xml:space="preserve">Account </t>
  </si>
  <si>
    <t>Total OEC</t>
  </si>
  <si>
    <t>52009</t>
  </si>
  <si>
    <t xml:space="preserve">    Unemployment Insurance</t>
  </si>
  <si>
    <t>52005</t>
  </si>
  <si>
    <t xml:space="preserve">    Worker's Comp</t>
  </si>
  <si>
    <t>52016</t>
  </si>
  <si>
    <t xml:space="preserve">    Medicare</t>
  </si>
  <si>
    <t>52006</t>
  </si>
  <si>
    <t xml:space="preserve">    FICA</t>
  </si>
  <si>
    <t>52001</t>
  </si>
  <si>
    <t xml:space="preserve">    Pension</t>
  </si>
  <si>
    <t>52002</t>
  </si>
  <si>
    <t xml:space="preserve">    Health Insurance</t>
  </si>
  <si>
    <t xml:space="preserve">OTHER EMPLOYMENT COST </t>
  </si>
  <si>
    <t>Total Salaries</t>
  </si>
  <si>
    <t xml:space="preserve">    Cafeteria Paras</t>
  </si>
  <si>
    <t>51044</t>
  </si>
  <si>
    <t>51157</t>
  </si>
  <si>
    <t xml:space="preserve">    Financial Employee</t>
  </si>
  <si>
    <t>51019</t>
  </si>
  <si>
    <t xml:space="preserve">    Co-Op work study</t>
  </si>
  <si>
    <t>51104</t>
  </si>
  <si>
    <t xml:space="preserve">    Paraprofessional</t>
  </si>
  <si>
    <t>51109</t>
  </si>
  <si>
    <t xml:space="preserve">    Extra pay for extra duty</t>
  </si>
  <si>
    <t>51132</t>
  </si>
  <si>
    <t xml:space="preserve">    Homebound Instructors</t>
  </si>
  <si>
    <t>51101</t>
  </si>
  <si>
    <t xml:space="preserve">    Substitutes</t>
  </si>
  <si>
    <t>51192/51165</t>
  </si>
  <si>
    <t xml:space="preserve">    Directors</t>
  </si>
  <si>
    <t>51176</t>
  </si>
  <si>
    <t xml:space="preserve">    Custodian</t>
  </si>
  <si>
    <t>51137</t>
  </si>
  <si>
    <t xml:space="preserve">    Tutors</t>
  </si>
  <si>
    <t>51194</t>
  </si>
  <si>
    <t xml:space="preserve">    Clerical</t>
  </si>
  <si>
    <t>51130</t>
  </si>
  <si>
    <t xml:space="preserve">    Nurse</t>
  </si>
  <si>
    <t>51100</t>
  </si>
  <si>
    <t xml:space="preserve">    Teachers </t>
  </si>
  <si>
    <t>PERSONNEL SALARIES</t>
  </si>
  <si>
    <t>Total Unrestricted Revenue</t>
  </si>
  <si>
    <t xml:space="preserve">      FY13 Local Funds</t>
  </si>
  <si>
    <t xml:space="preserve">      Sustainment Funds 05289</t>
  </si>
  <si>
    <t xml:space="preserve">      Food Service</t>
  </si>
  <si>
    <t xml:space="preserve">      Local</t>
  </si>
  <si>
    <t xml:space="preserve">      State FY14</t>
  </si>
  <si>
    <t xml:space="preserve">      State FY13</t>
  </si>
  <si>
    <t>UNRESTRICTED REVENUE</t>
  </si>
  <si>
    <t>Difference</t>
  </si>
  <si>
    <t xml:space="preserve">Balance as of </t>
  </si>
  <si>
    <t xml:space="preserve">CAFETERIA </t>
  </si>
  <si>
    <t>FY13 Carryover Balance</t>
  </si>
  <si>
    <t>Appropriation</t>
  </si>
  <si>
    <t>f</t>
  </si>
  <si>
    <t>Total Summary of Appro Funds</t>
  </si>
  <si>
    <t>Total Local Funds</t>
  </si>
  <si>
    <t>Total FY 14 Federal Funds</t>
  </si>
  <si>
    <t>Total FY 13 Federal Funds</t>
  </si>
  <si>
    <t>Total FY 12 Federal Funds</t>
  </si>
  <si>
    <t>Total FY 10 Federal Funds</t>
  </si>
  <si>
    <t>Total State Funds</t>
  </si>
  <si>
    <t>Expenditures</t>
  </si>
  <si>
    <t>Encumbrances</t>
  </si>
  <si>
    <t>Available Funds</t>
  </si>
  <si>
    <t>Fine Arts</t>
  </si>
  <si>
    <t>Space Grant</t>
  </si>
  <si>
    <t>087</t>
  </si>
  <si>
    <t>USDA Reserve</t>
  </si>
  <si>
    <t>Yearbook</t>
  </si>
  <si>
    <t>Athletic Funds</t>
  </si>
  <si>
    <t>Student Council</t>
  </si>
  <si>
    <t>BOA</t>
  </si>
  <si>
    <t>Leap</t>
  </si>
  <si>
    <t>Ballet</t>
  </si>
  <si>
    <t>Library</t>
  </si>
  <si>
    <t>Summer Camp</t>
  </si>
  <si>
    <t>Summer Enrichment</t>
  </si>
  <si>
    <t>Field Trips</t>
  </si>
  <si>
    <t>E-Rate</t>
  </si>
  <si>
    <t>Honor Society</t>
  </si>
  <si>
    <t>Walmart</t>
  </si>
  <si>
    <t>Odyssey of the Mind</t>
  </si>
  <si>
    <t>CSCRP</t>
  </si>
  <si>
    <t>Before/After Care</t>
  </si>
  <si>
    <t>Donations</t>
  </si>
  <si>
    <t>Cafeteria</t>
  </si>
  <si>
    <t>*2014</t>
  </si>
  <si>
    <t>Local Funds</t>
  </si>
  <si>
    <t>End Date</t>
  </si>
  <si>
    <t>Appr Code</t>
  </si>
  <si>
    <t>Fund</t>
  </si>
  <si>
    <t>FY</t>
  </si>
  <si>
    <t xml:space="preserve">       Total FY 14 Federal Funds</t>
  </si>
  <si>
    <t>IDEA Preschool</t>
  </si>
  <si>
    <t>Idea B</t>
  </si>
  <si>
    <t>Title I</t>
  </si>
  <si>
    <t>Title II</t>
  </si>
  <si>
    <t>IASA Title II Prof Dev</t>
  </si>
  <si>
    <t>IDEA B</t>
  </si>
  <si>
    <t xml:space="preserve">Title I </t>
  </si>
  <si>
    <t>IASA Title II</t>
  </si>
  <si>
    <t>ARRA RTTT</t>
  </si>
  <si>
    <t>Ed Sustainment Fund</t>
  </si>
  <si>
    <t>05289</t>
  </si>
  <si>
    <t>Educ Accountab</t>
  </si>
  <si>
    <t>Operations</t>
  </si>
  <si>
    <t>05213</t>
  </si>
  <si>
    <t>Stipends</t>
  </si>
  <si>
    <t>05195</t>
  </si>
  <si>
    <t>*2013</t>
  </si>
  <si>
    <t>Technology Block Grants</t>
  </si>
  <si>
    <t>Total Revenue</t>
  </si>
  <si>
    <t>Food Service</t>
  </si>
  <si>
    <t>Local Revenue</t>
  </si>
  <si>
    <t>ARE NOT INCLUDED IN THE ABOVE BUDGET FIGURES FOR FISCAL YEAR 2014</t>
  </si>
  <si>
    <t>PROVIDENCE CREEK ACADEMY HAD THE FOLLOWING ADDITIONAL NON RESTRICTED REVENUE SOURCES AS OF June 30, 2013 WHICH</t>
  </si>
  <si>
    <t>Restricted Funds total</t>
  </si>
  <si>
    <t>Other State Funds</t>
  </si>
  <si>
    <t>Federal Funds</t>
  </si>
  <si>
    <t>Include Encumbrance</t>
  </si>
  <si>
    <t>Obligated</t>
  </si>
  <si>
    <t>Remaining Balance to</t>
  </si>
  <si>
    <t>Remaining</t>
  </si>
  <si>
    <t>Receipt to Date</t>
  </si>
  <si>
    <t>Budget</t>
  </si>
  <si>
    <t>Restricted Funds In Addition to General Operating Budget</t>
  </si>
  <si>
    <t>Total Operating Expenses</t>
  </si>
  <si>
    <t>Contingency</t>
  </si>
  <si>
    <t>Other Expenses</t>
  </si>
  <si>
    <t>Building Maintenance and Custodial Services</t>
  </si>
  <si>
    <t xml:space="preserve">Textbooks and Instructional Supplies </t>
  </si>
  <si>
    <t>Management Company</t>
  </si>
  <si>
    <t>Transportation</t>
  </si>
  <si>
    <t>Facility--Mortgage</t>
  </si>
  <si>
    <t>Facility--Lease</t>
  </si>
  <si>
    <t>Utilities</t>
  </si>
  <si>
    <t>Salaries and Benefits</t>
  </si>
  <si>
    <t>Encumbrance</t>
  </si>
  <si>
    <t>Bd Approved Budget</t>
  </si>
  <si>
    <t>OPERATING BUDGET</t>
  </si>
  <si>
    <t>EXPENDITURE BUDGET</t>
  </si>
  <si>
    <t>All Funds Total</t>
  </si>
  <si>
    <t>Local funds (98000) FY13</t>
  </si>
  <si>
    <t>Food Service (91100)</t>
  </si>
  <si>
    <t>Local Funds  (98000) FY14</t>
  </si>
  <si>
    <t>LOCAL FUNDS</t>
  </si>
  <si>
    <t>Operations (05213) FY13</t>
  </si>
  <si>
    <t>Sustainment Fund (05289)</t>
  </si>
  <si>
    <t xml:space="preserve">Operations (05213) &amp; (50022) </t>
  </si>
  <si>
    <t>STATE FUNDS</t>
  </si>
  <si>
    <t>Received</t>
  </si>
  <si>
    <t>Receipt To Date</t>
  </si>
  <si>
    <t>Receipts</t>
  </si>
  <si>
    <t>Anticipated</t>
  </si>
  <si>
    <t>FISCAL YEAR 2014</t>
  </si>
  <si>
    <t>MONTHLY FINANCIAL REPORT</t>
  </si>
  <si>
    <t>PROVIDENCE CREEK ACADEMY CHARTER SCHOOL</t>
  </si>
  <si>
    <t>MCI</t>
  </si>
  <si>
    <t>Instructional Supplies</t>
  </si>
  <si>
    <t>Total Cafeteria Balance</t>
  </si>
  <si>
    <t>00254</t>
  </si>
  <si>
    <t>Sequester Contingency</t>
  </si>
  <si>
    <t>Eouc Accntab</t>
  </si>
  <si>
    <t>Equipment Supplies</t>
  </si>
  <si>
    <t>Sequester contingency</t>
  </si>
  <si>
    <t>Educational Account Tab fy14</t>
  </si>
  <si>
    <t>Educational Account Tab fy13</t>
  </si>
  <si>
    <t>Percentage
Expended</t>
  </si>
  <si>
    <t>Summer school ESY</t>
  </si>
  <si>
    <t>Public utilities</t>
  </si>
  <si>
    <t>Contracted Employment</t>
  </si>
  <si>
    <t>55335</t>
  </si>
  <si>
    <t>00100</t>
  </si>
  <si>
    <t>Unfunded Payroll</t>
  </si>
  <si>
    <t>Transportation Equipment</t>
  </si>
  <si>
    <t>57110</t>
  </si>
  <si>
    <t>As of February 28, 2014</t>
  </si>
  <si>
    <t>February 2014</t>
  </si>
  <si>
    <t>YTD as of February 28, 2014</t>
  </si>
  <si>
    <t>Educational Benefits</t>
  </si>
  <si>
    <t>55377</t>
  </si>
  <si>
    <t>Pending February Federal Reimbursement</t>
  </si>
  <si>
    <t>Total Cafeteria Surplus as of February 28, 2014</t>
  </si>
  <si>
    <t>State Assessment</t>
  </si>
  <si>
    <t>*This appropriation is included in the monthly financial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</si>
</sst>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&quot;$&quot;#,##0.00"/>
    <numFmt numFmtId="165" formatCode="[$-409]mmmm\ d\,\ yyyy;@"/>
    <numFmt numFmtId="166" formatCode="m/d/yyyy;@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b/>
      <sz val="13"/>
      <color indexed="8"/>
      <name val="Calibri"/>
      <family val="2"/>
    </font>
    <font>
      <b/>
      <i/>
      <sz val="13"/>
      <name val="Calibri"/>
      <family val="2"/>
    </font>
    <font>
      <sz val="13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78">
    <xf numFmtId="0" fontId="0" fillId="0" borderId="0" xfId="0"/>
    <xf numFmtId="0" fontId="2" fillId="0" borderId="0" xfId="0" applyFont="1"/>
    <xf numFmtId="1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44" fontId="3" fillId="0" borderId="0" xfId="1" applyFont="1" applyFill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44" fontId="3" fillId="0" borderId="0" xfId="1" applyFont="1" applyBorder="1" applyAlignment="1">
      <alignment horizontal="left"/>
    </xf>
    <xf numFmtId="17" fontId="4" fillId="0" borderId="0" xfId="0" quotePrefix="1" applyNumberFormat="1" applyFont="1" applyBorder="1" applyAlignment="1">
      <alignment horizontal="right"/>
    </xf>
    <xf numFmtId="0" fontId="3" fillId="0" borderId="2" xfId="0" applyFont="1" applyBorder="1"/>
    <xf numFmtId="0" fontId="4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2" fillId="0" borderId="0" xfId="0" applyFont="1" applyFill="1"/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4" fontId="3" fillId="2" borderId="0" xfId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44" fontId="4" fillId="0" borderId="0" xfId="1" applyFont="1" applyFill="1" applyBorder="1" applyAlignment="1">
      <alignment horizontal="left"/>
    </xf>
    <xf numFmtId="44" fontId="4" fillId="0" borderId="0" xfId="1" applyFont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4" fontId="3" fillId="0" borderId="0" xfId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49" fontId="4" fillId="0" borderId="0" xfId="0" quotePrefix="1" applyNumberFormat="1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left"/>
    </xf>
    <xf numFmtId="44" fontId="3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3" fillId="0" borderId="0" xfId="0" applyFont="1" applyBorder="1"/>
    <xf numFmtId="0" fontId="6" fillId="0" borderId="0" xfId="0" applyFont="1"/>
    <xf numFmtId="0" fontId="6" fillId="0" borderId="0" xfId="0" applyFont="1" applyBorder="1"/>
    <xf numFmtId="44" fontId="7" fillId="0" borderId="3" xfId="1" applyFont="1" applyBorder="1" applyAlignment="1">
      <alignment horizontal="right"/>
    </xf>
    <xf numFmtId="49" fontId="7" fillId="0" borderId="3" xfId="0" applyNumberFormat="1" applyFont="1" applyBorder="1" applyAlignment="1">
      <alignment horizontal="right"/>
    </xf>
    <xf numFmtId="44" fontId="3" fillId="0" borderId="1" xfId="1" applyFont="1" applyBorder="1" applyAlignment="1">
      <alignment horizontal="right"/>
    </xf>
    <xf numFmtId="0" fontId="6" fillId="0" borderId="0" xfId="0" applyFont="1" applyFill="1"/>
    <xf numFmtId="44" fontId="3" fillId="2" borderId="0" xfId="1" applyFont="1" applyFill="1" applyBorder="1" applyAlignment="1">
      <alignment horizontal="right"/>
    </xf>
    <xf numFmtId="44" fontId="4" fillId="0" borderId="0" xfId="1" applyFont="1" applyFill="1" applyBorder="1" applyAlignment="1">
      <alignment horizontal="right"/>
    </xf>
    <xf numFmtId="44" fontId="4" fillId="0" borderId="0" xfId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4" fontId="8" fillId="0" borderId="0" xfId="1" applyFont="1" applyBorder="1"/>
    <xf numFmtId="164" fontId="7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44" fontId="4" fillId="0" borderId="0" xfId="1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7" fontId="4" fillId="2" borderId="0" xfId="0" quotePrefix="1" applyNumberFormat="1" applyFont="1" applyFill="1" applyBorder="1" applyAlignment="1">
      <alignment horizontal="right"/>
    </xf>
    <xf numFmtId="44" fontId="5" fillId="2" borderId="0" xfId="1" applyFont="1" applyFill="1" applyBorder="1"/>
    <xf numFmtId="165" fontId="3" fillId="0" borderId="0" xfId="0" applyNumberFormat="1" applyFont="1" applyBorder="1" applyAlignment="1">
      <alignment horizontal="right"/>
    </xf>
    <xf numFmtId="44" fontId="4" fillId="0" borderId="0" xfId="0" applyNumberFormat="1" applyFont="1" applyBorder="1" applyAlignment="1">
      <alignment horizontal="right"/>
    </xf>
    <xf numFmtId="44" fontId="3" fillId="2" borderId="0" xfId="1" applyNumberFormat="1" applyFont="1" applyFill="1" applyBorder="1" applyAlignment="1">
      <alignment horizontal="right"/>
    </xf>
    <xf numFmtId="44" fontId="4" fillId="0" borderId="0" xfId="1" applyNumberFormat="1" applyFont="1" applyFill="1" applyBorder="1" applyAlignment="1">
      <alignment horizontal="right"/>
    </xf>
    <xf numFmtId="44" fontId="3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44" fontId="9" fillId="0" borderId="0" xfId="2" applyNumberFormat="1" applyFont="1" applyBorder="1" applyAlignment="1">
      <alignment horizontal="left" vertical="center"/>
    </xf>
    <xf numFmtId="0" fontId="0" fillId="0" borderId="0" xfId="0" applyFont="1" applyBorder="1"/>
    <xf numFmtId="0" fontId="12" fillId="0" borderId="0" xfId="0" applyFont="1"/>
    <xf numFmtId="44" fontId="6" fillId="0" borderId="4" xfId="0" applyNumberFormat="1" applyFont="1" applyBorder="1" applyAlignment="1">
      <alignment horizontal="left" vertical="center"/>
    </xf>
    <xf numFmtId="44" fontId="3" fillId="0" borderId="4" xfId="0" applyNumberFormat="1" applyFont="1" applyBorder="1" applyAlignment="1">
      <alignment horizontal="left" vertical="center"/>
    </xf>
    <xf numFmtId="0" fontId="13" fillId="0" borderId="0" xfId="0" applyFont="1"/>
    <xf numFmtId="44" fontId="3" fillId="0" borderId="0" xfId="2" applyFont="1" applyBorder="1" applyAlignment="1">
      <alignment horizontal="left" vertical="center"/>
    </xf>
    <xf numFmtId="44" fontId="6" fillId="0" borderId="0" xfId="2" applyFont="1" applyBorder="1" applyAlignment="1">
      <alignment horizontal="left" vertical="center"/>
    </xf>
    <xf numFmtId="44" fontId="6" fillId="0" borderId="0" xfId="2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/>
    <xf numFmtId="44" fontId="4" fillId="3" borderId="0" xfId="2" applyNumberFormat="1" applyFont="1" applyFill="1" applyBorder="1" applyAlignment="1">
      <alignment horizontal="right" vertical="center"/>
    </xf>
    <xf numFmtId="44" fontId="4" fillId="3" borderId="0" xfId="2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44" fontId="3" fillId="0" borderId="5" xfId="2" applyFont="1" applyBorder="1" applyAlignment="1">
      <alignment horizontal="left" vertical="center"/>
    </xf>
    <xf numFmtId="44" fontId="3" fillId="0" borderId="5" xfId="2" applyNumberFormat="1" applyFont="1" applyBorder="1" applyAlignment="1">
      <alignment horizontal="left" vertical="center"/>
    </xf>
    <xf numFmtId="44" fontId="4" fillId="0" borderId="0" xfId="2" applyFont="1" applyBorder="1" applyAlignment="1">
      <alignment horizontal="left" vertical="center"/>
    </xf>
    <xf numFmtId="44" fontId="4" fillId="0" borderId="0" xfId="2" quotePrefix="1" applyNumberFormat="1" applyFont="1" applyBorder="1" applyAlignment="1">
      <alignment horizontal="left" vertical="center"/>
    </xf>
    <xf numFmtId="44" fontId="4" fillId="0" borderId="0" xfId="2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44" fontId="4" fillId="0" borderId="0" xfId="2" quotePrefix="1" applyFont="1" applyBorder="1" applyAlignment="1">
      <alignment horizontal="left" vertical="center"/>
    </xf>
    <xf numFmtId="0" fontId="0" fillId="0" borderId="0" xfId="0" applyFont="1" applyFill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4" fontId="4" fillId="0" borderId="0" xfId="2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4" fontId="3" fillId="0" borderId="0" xfId="2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4" fontId="3" fillId="0" borderId="0" xfId="2" applyNumberFormat="1" applyFont="1" applyBorder="1" applyAlignment="1">
      <alignment horizontal="left" vertical="center"/>
    </xf>
    <xf numFmtId="44" fontId="4" fillId="0" borderId="0" xfId="2" applyNumberFormat="1" applyFont="1" applyBorder="1" applyAlignment="1">
      <alignment horizontal="right" vertical="center"/>
    </xf>
    <xf numFmtId="44" fontId="4" fillId="0" borderId="0" xfId="2" quotePrefix="1" applyNumberFormat="1" applyFont="1" applyBorder="1" applyAlignment="1">
      <alignment horizontal="right" vertical="center"/>
    </xf>
    <xf numFmtId="44" fontId="3" fillId="0" borderId="5" xfId="2" applyNumberFormat="1" applyFont="1" applyBorder="1" applyAlignment="1">
      <alignment horizontal="right" vertical="center"/>
    </xf>
    <xf numFmtId="44" fontId="3" fillId="0" borderId="0" xfId="2" quotePrefix="1" applyNumberFormat="1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4" fontId="4" fillId="0" borderId="0" xfId="0" applyNumberFormat="1" applyFont="1" applyBorder="1" applyAlignment="1">
      <alignment horizontal="right" vertical="center"/>
    </xf>
    <xf numFmtId="0" fontId="2" fillId="0" borderId="6" xfId="0" applyFont="1" applyBorder="1"/>
    <xf numFmtId="0" fontId="2" fillId="0" borderId="7" xfId="0" applyFont="1" applyBorder="1" applyAlignment="1">
      <alignment horizontal="right"/>
    </xf>
    <xf numFmtId="0" fontId="2" fillId="0" borderId="7" xfId="0" applyFont="1" applyBorder="1"/>
    <xf numFmtId="44" fontId="3" fillId="0" borderId="7" xfId="2" applyFont="1" applyBorder="1" applyAlignment="1">
      <alignment horizontal="left"/>
    </xf>
    <xf numFmtId="0" fontId="3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Border="1" applyAlignment="1">
      <alignment horizontal="right"/>
    </xf>
    <xf numFmtId="44" fontId="3" fillId="0" borderId="10" xfId="2" applyFont="1" applyBorder="1" applyAlignment="1">
      <alignment horizontal="left"/>
    </xf>
    <xf numFmtId="0" fontId="2" fillId="0" borderId="2" xfId="0" applyFont="1" applyBorder="1"/>
    <xf numFmtId="44" fontId="3" fillId="0" borderId="0" xfId="2" applyFont="1" applyFill="1" applyBorder="1" applyAlignment="1">
      <alignment horizontal="left"/>
    </xf>
    <xf numFmtId="0" fontId="3" fillId="0" borderId="0" xfId="0" applyFont="1"/>
    <xf numFmtId="0" fontId="3" fillId="0" borderId="9" xfId="0" applyFont="1" applyBorder="1"/>
    <xf numFmtId="44" fontId="3" fillId="0" borderId="0" xfId="2" applyFont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Border="1" applyAlignment="1"/>
    <xf numFmtId="44" fontId="2" fillId="0" borderId="0" xfId="0" applyNumberFormat="1" applyFont="1" applyBorder="1" applyAlignment="1">
      <alignment horizontal="center"/>
    </xf>
    <xf numFmtId="10" fontId="3" fillId="0" borderId="11" xfId="4" applyNumberFormat="1" applyFont="1" applyBorder="1" applyAlignment="1">
      <alignment horizontal="right"/>
    </xf>
    <xf numFmtId="44" fontId="3" fillId="0" borderId="5" xfId="2" applyFont="1" applyBorder="1" applyAlignment="1">
      <alignment horizontal="right"/>
    </xf>
    <xf numFmtId="10" fontId="2" fillId="0" borderId="9" xfId="4" applyNumberFormat="1" applyFont="1" applyBorder="1" applyAlignment="1">
      <alignment horizontal="right"/>
    </xf>
    <xf numFmtId="44" fontId="3" fillId="0" borderId="0" xfId="2" applyFont="1" applyBorder="1" applyAlignment="1">
      <alignment horizontal="right"/>
    </xf>
    <xf numFmtId="44" fontId="2" fillId="0" borderId="0" xfId="2" applyFont="1" applyBorder="1" applyAlignment="1">
      <alignment horizontal="right"/>
    </xf>
    <xf numFmtId="44" fontId="3" fillId="0" borderId="0" xfId="0" applyNumberFormat="1" applyFont="1"/>
    <xf numFmtId="10" fontId="3" fillId="0" borderId="9" xfId="4" applyNumberFormat="1" applyFont="1" applyBorder="1" applyAlignment="1">
      <alignment horizontal="right"/>
    </xf>
    <xf numFmtId="44" fontId="3" fillId="0" borderId="0" xfId="2" quotePrefix="1" applyFont="1" applyBorder="1" applyAlignment="1">
      <alignment horizontal="right"/>
    </xf>
    <xf numFmtId="0" fontId="6" fillId="0" borderId="0" xfId="0" applyFont="1" applyAlignment="1">
      <alignment horizontal="right"/>
    </xf>
    <xf numFmtId="0" fontId="3" fillId="0" borderId="9" xfId="0" applyFont="1" applyBorder="1" applyAlignment="1">
      <alignment horizontal="right"/>
    </xf>
    <xf numFmtId="40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7" fontId="3" fillId="0" borderId="0" xfId="0" applyNumberFormat="1" applyFont="1" applyBorder="1" applyAlignment="1">
      <alignment horizontal="right"/>
    </xf>
    <xf numFmtId="40" fontId="3" fillId="0" borderId="0" xfId="0" applyNumberFormat="1" applyFont="1" applyFill="1" applyBorder="1"/>
    <xf numFmtId="40" fontId="3" fillId="0" borderId="0" xfId="0" applyNumberFormat="1" applyFont="1" applyBorder="1"/>
    <xf numFmtId="167" fontId="2" fillId="0" borderId="0" xfId="0" applyNumberFormat="1" applyFont="1" applyBorder="1" applyAlignment="1">
      <alignment horizontal="right"/>
    </xf>
    <xf numFmtId="44" fontId="3" fillId="0" borderId="0" xfId="2" applyFont="1" applyFill="1" applyBorder="1" applyAlignment="1">
      <alignment horizontal="right"/>
    </xf>
    <xf numFmtId="10" fontId="3" fillId="0" borderId="0" xfId="4" applyNumberFormat="1" applyFont="1" applyBorder="1" applyAlignment="1">
      <alignment horizontal="right"/>
    </xf>
    <xf numFmtId="44" fontId="6" fillId="0" borderId="0" xfId="2" applyFont="1" applyFill="1" applyBorder="1" applyAlignment="1">
      <alignment horizontal="right"/>
    </xf>
    <xf numFmtId="10" fontId="2" fillId="0" borderId="0" xfId="4" applyNumberFormat="1" applyFont="1" applyBorder="1" applyAlignment="1">
      <alignment horizontal="right"/>
    </xf>
    <xf numFmtId="44" fontId="2" fillId="0" borderId="0" xfId="2" applyFont="1" applyFill="1" applyBorder="1" applyAlignment="1">
      <alignment horizontal="right"/>
    </xf>
    <xf numFmtId="0" fontId="3" fillId="0" borderId="2" xfId="0" quotePrefix="1" applyFont="1" applyBorder="1"/>
    <xf numFmtId="4" fontId="2" fillId="0" borderId="0" xfId="0" applyNumberFormat="1" applyFont="1" applyBorder="1"/>
    <xf numFmtId="0" fontId="6" fillId="0" borderId="9" xfId="0" applyFont="1" applyBorder="1"/>
    <xf numFmtId="0" fontId="6" fillId="0" borderId="0" xfId="0" applyFont="1" applyBorder="1" applyAlignment="1">
      <alignment horizontal="right"/>
    </xf>
    <xf numFmtId="44" fontId="6" fillId="0" borderId="5" xfId="2" applyNumberFormat="1" applyFont="1" applyFill="1" applyBorder="1" applyAlignment="1">
      <alignment horizontal="right"/>
    </xf>
    <xf numFmtId="10" fontId="6" fillId="0" borderId="5" xfId="4" applyNumberFormat="1" applyFont="1" applyBorder="1" applyAlignment="1">
      <alignment horizontal="right"/>
    </xf>
    <xf numFmtId="0" fontId="6" fillId="0" borderId="2" xfId="0" applyFont="1" applyBorder="1"/>
    <xf numFmtId="44" fontId="2" fillId="0" borderId="0" xfId="2" applyNumberFormat="1" applyFont="1" applyFill="1" applyBorder="1" applyAlignment="1">
      <alignment horizontal="right"/>
    </xf>
    <xf numFmtId="44" fontId="2" fillId="0" borderId="0" xfId="2" applyNumberFormat="1" applyFont="1" applyBorder="1" applyAlignment="1">
      <alignment horizontal="right"/>
    </xf>
    <xf numFmtId="44" fontId="3" fillId="0" borderId="5" xfId="2" applyNumberFormat="1" applyFont="1" applyBorder="1" applyAlignment="1">
      <alignment horizontal="right"/>
    </xf>
    <xf numFmtId="10" fontId="4" fillId="0" borderId="0" xfId="4" quotePrefix="1" applyNumberFormat="1" applyFont="1" applyBorder="1" applyAlignment="1">
      <alignment horizontal="right"/>
    </xf>
    <xf numFmtId="44" fontId="4" fillId="0" borderId="0" xfId="2" applyNumberFormat="1" applyFont="1" applyBorder="1" applyAlignment="1">
      <alignment horizontal="right"/>
    </xf>
    <xf numFmtId="0" fontId="4" fillId="0" borderId="0" xfId="0" applyFont="1" applyBorder="1"/>
    <xf numFmtId="44" fontId="3" fillId="0" borderId="0" xfId="2" applyNumberFormat="1" applyFont="1" applyBorder="1" applyAlignment="1">
      <alignment horizontal="right"/>
    </xf>
    <xf numFmtId="44" fontId="3" fillId="0" borderId="5" xfId="2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12" xfId="0" applyFont="1" applyBorder="1"/>
    <xf numFmtId="49" fontId="4" fillId="0" borderId="0" xfId="0" applyNumberFormat="1" applyFont="1" applyBorder="1" applyAlignment="1">
      <alignment horizontal="center" vertical="center"/>
    </xf>
    <xf numFmtId="10" fontId="3" fillId="0" borderId="13" xfId="0" applyNumberFormat="1" applyFont="1" applyBorder="1" applyAlignment="1">
      <alignment horizontal="right"/>
    </xf>
    <xf numFmtId="0" fontId="3" fillId="0" borderId="14" xfId="0" applyFont="1" applyBorder="1"/>
    <xf numFmtId="10" fontId="3" fillId="0" borderId="15" xfId="0" applyNumberFormat="1" applyFont="1" applyBorder="1" applyAlignment="1">
      <alignment horizontal="right"/>
    </xf>
    <xf numFmtId="0" fontId="2" fillId="0" borderId="14" xfId="0" applyFont="1" applyBorder="1"/>
    <xf numFmtId="0" fontId="4" fillId="0" borderId="14" xfId="0" applyFont="1" applyBorder="1" applyAlignment="1">
      <alignment horizontal="left"/>
    </xf>
    <xf numFmtId="10" fontId="3" fillId="0" borderId="15" xfId="0" applyNumberFormat="1" applyFont="1" applyFill="1" applyBorder="1" applyAlignment="1" applyProtection="1">
      <alignment horizontal="right"/>
      <protection locked="0"/>
    </xf>
    <xf numFmtId="164" fontId="4" fillId="0" borderId="0" xfId="0" quotePrefix="1" applyNumberFormat="1" applyFont="1" applyFill="1" applyBorder="1" applyAlignment="1">
      <alignment horizontal="right"/>
    </xf>
    <xf numFmtId="49" fontId="3" fillId="0" borderId="16" xfId="0" applyNumberFormat="1" applyFont="1" applyBorder="1" applyAlignment="1">
      <alignment horizontal="left"/>
    </xf>
    <xf numFmtId="0" fontId="4" fillId="0" borderId="17" xfId="0" applyFont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0" fontId="4" fillId="0" borderId="14" xfId="0" applyFont="1" applyBorder="1"/>
    <xf numFmtId="0" fontId="4" fillId="0" borderId="14" xfId="0" applyFont="1" applyFill="1" applyBorder="1"/>
    <xf numFmtId="0" fontId="3" fillId="2" borderId="14" xfId="0" applyFont="1" applyFill="1" applyBorder="1"/>
    <xf numFmtId="10" fontId="3" fillId="2" borderId="15" xfId="0" applyNumberFormat="1" applyFont="1" applyFill="1" applyBorder="1" applyAlignment="1" applyProtection="1">
      <alignment horizontal="right"/>
      <protection locked="0"/>
    </xf>
    <xf numFmtId="0" fontId="7" fillId="0" borderId="18" xfId="0" applyFont="1" applyFill="1" applyBorder="1"/>
    <xf numFmtId="10" fontId="3" fillId="0" borderId="19" xfId="0" applyNumberFormat="1" applyFont="1" applyFill="1" applyBorder="1" applyAlignment="1">
      <alignment horizontal="right"/>
    </xf>
    <xf numFmtId="10" fontId="3" fillId="0" borderId="15" xfId="0" applyNumberFormat="1" applyFont="1" applyFill="1" applyBorder="1" applyAlignment="1">
      <alignment horizontal="right"/>
    </xf>
    <xf numFmtId="0" fontId="3" fillId="0" borderId="14" xfId="0" applyFont="1" applyFill="1" applyBorder="1"/>
    <xf numFmtId="10" fontId="5" fillId="0" borderId="15" xfId="3" applyNumberFormat="1" applyFont="1" applyBorder="1"/>
    <xf numFmtId="0" fontId="2" fillId="0" borderId="0" xfId="0" applyFont="1" applyFill="1" applyBorder="1"/>
    <xf numFmtId="0" fontId="4" fillId="0" borderId="14" xfId="0" applyFont="1" applyFill="1" applyBorder="1" applyAlignment="1">
      <alignment horizontal="left"/>
    </xf>
    <xf numFmtId="10" fontId="5" fillId="2" borderId="15" xfId="3" applyNumberFormat="1" applyFont="1" applyFill="1" applyBorder="1"/>
    <xf numFmtId="0" fontId="7" fillId="0" borderId="14" xfId="0" applyFont="1" applyFill="1" applyBorder="1"/>
    <xf numFmtId="44" fontId="6" fillId="2" borderId="0" xfId="0" applyNumberFormat="1" applyFont="1" applyFill="1" applyBorder="1"/>
    <xf numFmtId="0" fontId="7" fillId="0" borderId="18" xfId="0" applyFont="1" applyBorder="1"/>
    <xf numFmtId="10" fontId="3" fillId="0" borderId="19" xfId="0" applyNumberFormat="1" applyFont="1" applyBorder="1" applyAlignment="1">
      <alignment horizontal="right"/>
    </xf>
    <xf numFmtId="10" fontId="3" fillId="0" borderId="15" xfId="3" applyNumberFormat="1" applyFont="1" applyBorder="1" applyAlignment="1">
      <alignment horizontal="right"/>
    </xf>
    <xf numFmtId="44" fontId="2" fillId="0" borderId="0" xfId="0" applyNumberFormat="1" applyFont="1" applyBorder="1"/>
    <xf numFmtId="44" fontId="2" fillId="0" borderId="0" xfId="1" applyFont="1" applyBorder="1"/>
    <xf numFmtId="0" fontId="3" fillId="0" borderId="18" xfId="0" applyFont="1" applyBorder="1"/>
    <xf numFmtId="10" fontId="3" fillId="0" borderId="19" xfId="3" applyNumberFormat="1" applyFont="1" applyBorder="1" applyAlignment="1">
      <alignment horizontal="right"/>
    </xf>
    <xf numFmtId="164" fontId="7" fillId="0" borderId="20" xfId="0" applyNumberFormat="1" applyFont="1" applyBorder="1"/>
    <xf numFmtId="44" fontId="2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left" indent="1"/>
    </xf>
    <xf numFmtId="0" fontId="4" fillId="0" borderId="14" xfId="0" applyFont="1" applyFill="1" applyBorder="1" applyAlignment="1">
      <alignment horizontal="left" indent="1"/>
    </xf>
    <xf numFmtId="10" fontId="3" fillId="2" borderId="15" xfId="0" applyNumberFormat="1" applyFont="1" applyFill="1" applyBorder="1" applyAlignment="1">
      <alignment horizontal="right"/>
    </xf>
    <xf numFmtId="0" fontId="3" fillId="2" borderId="14" xfId="0" applyFont="1" applyFill="1" applyBorder="1" applyAlignment="1"/>
    <xf numFmtId="164" fontId="3" fillId="0" borderId="14" xfId="0" applyNumberFormat="1" applyFont="1" applyBorder="1" applyAlignment="1">
      <alignment horizontal="left"/>
    </xf>
    <xf numFmtId="164" fontId="3" fillId="0" borderId="21" xfId="0" applyNumberFormat="1" applyFont="1" applyFill="1" applyBorder="1"/>
    <xf numFmtId="49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0" fontId="3" fillId="0" borderId="22" xfId="3" applyNumberFormat="1" applyFont="1" applyFill="1" applyBorder="1" applyAlignment="1">
      <alignment horizontal="right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right" vertical="center"/>
    </xf>
    <xf numFmtId="166" fontId="4" fillId="0" borderId="15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166" fontId="3" fillId="0" borderId="23" xfId="0" applyNumberFormat="1" applyFont="1" applyBorder="1" applyAlignment="1">
      <alignment horizontal="right" vertical="center"/>
    </xf>
    <xf numFmtId="166" fontId="3" fillId="0" borderId="1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166" fontId="4" fillId="0" borderId="22" xfId="0" applyNumberFormat="1" applyFont="1" applyBorder="1" applyAlignment="1">
      <alignment horizontal="right" vertical="center"/>
    </xf>
    <xf numFmtId="166" fontId="3" fillId="0" borderId="24" xfId="0" applyNumberFormat="1" applyFont="1" applyBorder="1" applyAlignment="1">
      <alignment horizontal="right" vertical="center"/>
    </xf>
    <xf numFmtId="44" fontId="0" fillId="0" borderId="0" xfId="0" applyNumberFormat="1" applyFont="1" applyBorder="1"/>
    <xf numFmtId="0" fontId="4" fillId="0" borderId="14" xfId="0" applyFont="1" applyFill="1" applyBorder="1" applyAlignment="1">
      <alignment horizontal="center" vertical="center"/>
    </xf>
    <xf numFmtId="14" fontId="8" fillId="0" borderId="15" xfId="0" applyNumberFormat="1" applyFont="1" applyBorder="1"/>
    <xf numFmtId="44" fontId="5" fillId="0" borderId="0" xfId="1" applyFont="1" applyBorder="1"/>
    <xf numFmtId="0" fontId="4" fillId="3" borderId="14" xfId="0" applyFont="1" applyFill="1" applyBorder="1" applyAlignment="1">
      <alignment horizontal="center" vertical="center"/>
    </xf>
    <xf numFmtId="166" fontId="4" fillId="3" borderId="15" xfId="0" applyNumberFormat="1" applyFont="1" applyFill="1" applyBorder="1" applyAlignment="1">
      <alignment horizontal="right" vertical="center"/>
    </xf>
    <xf numFmtId="166" fontId="4" fillId="0" borderId="23" xfId="0" applyNumberFormat="1" applyFont="1" applyBorder="1" applyAlignment="1">
      <alignment horizontal="right" vertical="center"/>
    </xf>
    <xf numFmtId="166" fontId="3" fillId="0" borderId="15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44" fontId="3" fillId="0" borderId="5" xfId="2" quotePrefix="1" applyNumberFormat="1" applyFont="1" applyBorder="1" applyAlignment="1">
      <alignment horizontal="left" vertical="center"/>
    </xf>
    <xf numFmtId="44" fontId="0" fillId="0" borderId="0" xfId="0" applyNumberFormat="1" applyFont="1" applyFill="1" applyBorder="1"/>
    <xf numFmtId="44" fontId="4" fillId="0" borderId="0" xfId="0" applyNumberFormat="1" applyFont="1" applyFill="1" applyBorder="1" applyAlignment="1">
      <alignment horizontal="center" vertical="center"/>
    </xf>
    <xf numFmtId="44" fontId="5" fillId="2" borderId="0" xfId="0" applyNumberFormat="1" applyFont="1" applyFill="1" applyBorder="1"/>
    <xf numFmtId="10" fontId="3" fillId="2" borderId="0" xfId="1" applyNumberFormat="1" applyFont="1" applyFill="1" applyBorder="1" applyAlignment="1">
      <alignment horizontal="right"/>
    </xf>
    <xf numFmtId="44" fontId="4" fillId="0" borderId="0" xfId="2" applyNumberFormat="1" applyFont="1" applyFill="1" applyBorder="1" applyAlignment="1">
      <alignment horizontal="right"/>
    </xf>
    <xf numFmtId="44" fontId="3" fillId="0" borderId="5" xfId="2" applyNumberFormat="1" applyFont="1" applyFill="1" applyBorder="1" applyAlignment="1">
      <alignment horizontal="left" vertical="center"/>
    </xf>
    <xf numFmtId="10" fontId="2" fillId="0" borderId="0" xfId="4" applyNumberFormat="1" applyFont="1" applyFill="1" applyBorder="1" applyAlignment="1">
      <alignment horizontal="right"/>
    </xf>
    <xf numFmtId="10" fontId="3" fillId="0" borderId="5" xfId="4" quotePrefix="1" applyNumberFormat="1" applyFont="1" applyFill="1" applyBorder="1" applyAlignment="1">
      <alignment horizontal="right"/>
    </xf>
    <xf numFmtId="44" fontId="5" fillId="0" borderId="5" xfId="2" applyNumberFormat="1" applyFont="1" applyFill="1" applyBorder="1" applyAlignment="1">
      <alignment horizontal="right"/>
    </xf>
    <xf numFmtId="10" fontId="6" fillId="0" borderId="5" xfId="4" applyNumberFormat="1" applyFont="1" applyFill="1" applyBorder="1" applyAlignment="1">
      <alignment horizontal="right"/>
    </xf>
    <xf numFmtId="44" fontId="2" fillId="0" borderId="0" xfId="0" applyNumberFormat="1" applyFont="1" applyFill="1" applyBorder="1"/>
    <xf numFmtId="44" fontId="3" fillId="4" borderId="0" xfId="1" applyFont="1" applyFill="1" applyBorder="1" applyAlignment="1">
      <alignment horizontal="left"/>
    </xf>
    <xf numFmtId="44" fontId="3" fillId="4" borderId="0" xfId="0" applyNumberFormat="1" applyFont="1" applyFill="1" applyBorder="1" applyAlignment="1">
      <alignment horizontal="right"/>
    </xf>
    <xf numFmtId="10" fontId="3" fillId="4" borderId="15" xfId="0" applyNumberFormat="1" applyFont="1" applyFill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0" fontId="3" fillId="0" borderId="26" xfId="0" applyNumberFormat="1" applyFont="1" applyBorder="1" applyAlignment="1">
      <alignment horizontal="center" wrapText="1"/>
    </xf>
    <xf numFmtId="10" fontId="3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</cellXfs>
  <cellStyles count="5">
    <cellStyle name="Currency" xfId="1" builtinId="4"/>
    <cellStyle name="Currency 2" xfId="2"/>
    <cellStyle name="Normal" xfId="0" builtinId="0"/>
    <cellStyle name="Percent" xfId="3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9"/>
  <sheetViews>
    <sheetView tabSelected="1" topLeftCell="A151" zoomScale="60" zoomScaleNormal="60" workbookViewId="0">
      <selection activeCell="A179" sqref="A179"/>
    </sheetView>
  </sheetViews>
  <sheetFormatPr defaultRowHeight="17.25" x14ac:dyDescent="0.3"/>
  <cols>
    <col min="1" max="1" width="48.85546875" style="1" customWidth="1"/>
    <col min="2" max="2" width="23.42578125" style="3" bestFit="1" customWidth="1"/>
    <col min="3" max="3" width="24" style="3" customWidth="1"/>
    <col min="4" max="4" width="23" style="3" bestFit="1" customWidth="1"/>
    <col min="5" max="5" width="23" style="3" customWidth="1"/>
    <col min="6" max="6" width="23.7109375" style="3" customWidth="1"/>
    <col min="7" max="7" width="21.85546875" style="2" bestFit="1" customWidth="1"/>
    <col min="8" max="16384" width="9.140625" style="1"/>
  </cols>
  <sheetData>
    <row r="1" spans="1:7" x14ac:dyDescent="0.3">
      <c r="A1" s="183" t="s">
        <v>318</v>
      </c>
      <c r="B1" s="184"/>
      <c r="C1" s="185"/>
      <c r="D1" s="185"/>
      <c r="E1" s="185"/>
      <c r="F1" s="176"/>
      <c r="G1" s="1"/>
    </row>
    <row r="2" spans="1:7" x14ac:dyDescent="0.3">
      <c r="A2" s="177" t="s">
        <v>319</v>
      </c>
      <c r="B2" s="58"/>
      <c r="C2" s="7"/>
      <c r="D2" s="7"/>
      <c r="E2" s="7"/>
      <c r="F2" s="178"/>
      <c r="G2" s="1"/>
    </row>
    <row r="3" spans="1:7" x14ac:dyDescent="0.3">
      <c r="A3" s="179"/>
      <c r="B3" s="12" t="s">
        <v>190</v>
      </c>
      <c r="C3" s="12"/>
      <c r="D3" s="12"/>
      <c r="E3" s="12" t="s">
        <v>21</v>
      </c>
      <c r="F3" s="178" t="s">
        <v>24</v>
      </c>
      <c r="G3" s="1"/>
    </row>
    <row r="4" spans="1:7" x14ac:dyDescent="0.3">
      <c r="A4" s="177" t="s">
        <v>23</v>
      </c>
      <c r="B4" s="61">
        <v>41455</v>
      </c>
      <c r="C4" s="12" t="s">
        <v>21</v>
      </c>
      <c r="D4" s="12" t="s">
        <v>19</v>
      </c>
      <c r="E4" s="12" t="s">
        <v>189</v>
      </c>
      <c r="F4" s="178" t="s">
        <v>31</v>
      </c>
      <c r="G4" s="1"/>
    </row>
    <row r="5" spans="1:7" x14ac:dyDescent="0.3">
      <c r="A5" s="177" t="s">
        <v>188</v>
      </c>
      <c r="B5" s="12"/>
      <c r="C5" s="7"/>
      <c r="D5" s="7"/>
      <c r="E5" s="7"/>
      <c r="F5" s="178"/>
      <c r="G5" s="1"/>
    </row>
    <row r="6" spans="1:7" x14ac:dyDescent="0.3">
      <c r="A6" s="180" t="s">
        <v>187</v>
      </c>
      <c r="B6" s="57">
        <v>228.32</v>
      </c>
      <c r="C6" s="57">
        <v>228.32</v>
      </c>
      <c r="D6" s="57">
        <v>228.32</v>
      </c>
      <c r="E6" s="57">
        <f t="shared" ref="E6:E11" si="0">C6-D6</f>
        <v>0</v>
      </c>
      <c r="F6" s="181">
        <v>1</v>
      </c>
      <c r="G6" s="1"/>
    </row>
    <row r="7" spans="1:7" x14ac:dyDescent="0.3">
      <c r="A7" s="186" t="s">
        <v>186</v>
      </c>
      <c r="B7" s="20">
        <v>0</v>
      </c>
      <c r="C7" s="20">
        <v>4905972</v>
      </c>
      <c r="D7" s="20">
        <v>4856716</v>
      </c>
      <c r="E7" s="57">
        <f t="shared" si="0"/>
        <v>49256</v>
      </c>
      <c r="F7" s="181">
        <f t="shared" ref="F7:F12" si="1">D7/C7</f>
        <v>0.98995999161837855</v>
      </c>
      <c r="G7" s="1"/>
    </row>
    <row r="8" spans="1:7" s="13" customFormat="1" x14ac:dyDescent="0.3">
      <c r="A8" s="187" t="s">
        <v>185</v>
      </c>
      <c r="B8" s="19">
        <v>2715834.62</v>
      </c>
      <c r="C8" s="64">
        <v>789141.45</v>
      </c>
      <c r="D8" s="19">
        <v>796525.9</v>
      </c>
      <c r="E8" s="57">
        <f t="shared" si="0"/>
        <v>-7384.4500000000698</v>
      </c>
      <c r="F8" s="181">
        <f t="shared" si="1"/>
        <v>1.0093575746147918</v>
      </c>
    </row>
    <row r="9" spans="1:7" s="13" customFormat="1" x14ac:dyDescent="0.3">
      <c r="A9" s="187" t="s">
        <v>184</v>
      </c>
      <c r="B9" s="19">
        <v>21084.68</v>
      </c>
      <c r="C9" s="19">
        <v>275000</v>
      </c>
      <c r="D9" s="19">
        <v>157172.35999999999</v>
      </c>
      <c r="E9" s="57">
        <f t="shared" si="0"/>
        <v>117827.64000000001</v>
      </c>
      <c r="F9" s="181">
        <f t="shared" si="1"/>
        <v>0.57153585454545452</v>
      </c>
    </row>
    <row r="10" spans="1:7" s="13" customFormat="1" x14ac:dyDescent="0.3">
      <c r="A10" s="187" t="s">
        <v>183</v>
      </c>
      <c r="B10" s="19">
        <v>0</v>
      </c>
      <c r="C10" s="19">
        <v>117521</v>
      </c>
      <c r="D10" s="19">
        <v>117521</v>
      </c>
      <c r="E10" s="57">
        <f t="shared" si="0"/>
        <v>0</v>
      </c>
      <c r="F10" s="181">
        <f t="shared" si="1"/>
        <v>1</v>
      </c>
    </row>
    <row r="11" spans="1:7" s="13" customFormat="1" x14ac:dyDescent="0.3">
      <c r="A11" s="187" t="s">
        <v>182</v>
      </c>
      <c r="B11" s="19">
        <v>0</v>
      </c>
      <c r="C11" s="19">
        <v>206933.12</v>
      </c>
      <c r="D11" s="19">
        <v>206933.12</v>
      </c>
      <c r="E11" s="57">
        <f t="shared" si="0"/>
        <v>0</v>
      </c>
      <c r="F11" s="181">
        <f t="shared" si="1"/>
        <v>1</v>
      </c>
    </row>
    <row r="12" spans="1:7" s="13" customFormat="1" x14ac:dyDescent="0.3">
      <c r="A12" s="188" t="s">
        <v>181</v>
      </c>
      <c r="B12" s="16">
        <f>SUM(B6:B11)</f>
        <v>2737147.62</v>
      </c>
      <c r="C12" s="43">
        <f>SUM(C6:C11)</f>
        <v>6294795.8900000006</v>
      </c>
      <c r="D12" s="16">
        <f>D6+D7+D8+D9+D10+D11</f>
        <v>6135096.7000000011</v>
      </c>
      <c r="E12" s="16">
        <f>E7+E8+E9</f>
        <v>159699.18999999994</v>
      </c>
      <c r="F12" s="189">
        <f t="shared" si="1"/>
        <v>0.97462996532521418</v>
      </c>
    </row>
    <row r="13" spans="1:7" s="13" customFormat="1" ht="18" thickBot="1" x14ac:dyDescent="0.35">
      <c r="A13" s="190"/>
      <c r="B13" s="56"/>
      <c r="C13" s="55"/>
      <c r="D13" s="55"/>
      <c r="E13" s="55"/>
      <c r="F13" s="4"/>
      <c r="G13" s="191"/>
    </row>
    <row r="14" spans="1:7" s="13" customFormat="1" ht="18" thickTop="1" x14ac:dyDescent="0.3">
      <c r="A14" s="187"/>
      <c r="B14" s="15" t="s">
        <v>25</v>
      </c>
      <c r="C14" s="5"/>
      <c r="D14" s="5"/>
      <c r="E14" s="14"/>
      <c r="F14" s="14"/>
      <c r="G14" s="192" t="s">
        <v>24</v>
      </c>
    </row>
    <row r="15" spans="1:7" s="13" customFormat="1" x14ac:dyDescent="0.3">
      <c r="A15" s="193" t="s">
        <v>23</v>
      </c>
      <c r="B15" s="15" t="s">
        <v>22</v>
      </c>
      <c r="C15" s="14" t="s">
        <v>21</v>
      </c>
      <c r="D15" s="14" t="s">
        <v>20</v>
      </c>
      <c r="E15" s="14" t="s">
        <v>19</v>
      </c>
      <c r="F15" s="14" t="s">
        <v>18</v>
      </c>
      <c r="G15" s="192" t="s">
        <v>17</v>
      </c>
    </row>
    <row r="16" spans="1:7" s="13" customFormat="1" x14ac:dyDescent="0.3">
      <c r="A16" s="193" t="s">
        <v>180</v>
      </c>
      <c r="B16" s="15"/>
      <c r="C16" s="5"/>
      <c r="D16" s="5"/>
      <c r="E16" s="5"/>
      <c r="F16" s="5"/>
      <c r="G16" s="192"/>
    </row>
    <row r="17" spans="1:7" s="13" customFormat="1" x14ac:dyDescent="0.3">
      <c r="A17" s="187" t="s">
        <v>179</v>
      </c>
      <c r="B17" s="22" t="s">
        <v>178</v>
      </c>
      <c r="C17" s="19">
        <v>1673935.7335979999</v>
      </c>
      <c r="D17" s="19">
        <v>0</v>
      </c>
      <c r="E17" s="19">
        <v>1058482</v>
      </c>
      <c r="F17" s="47">
        <f>C17-E17</f>
        <v>615453.7335979999</v>
      </c>
      <c r="G17" s="194">
        <f>E17/C17</f>
        <v>0.63233132476649623</v>
      </c>
    </row>
    <row r="18" spans="1:7" s="13" customFormat="1" x14ac:dyDescent="0.3">
      <c r="A18" s="187" t="s">
        <v>177</v>
      </c>
      <c r="B18" s="22" t="s">
        <v>176</v>
      </c>
      <c r="C18" s="19">
        <v>38000</v>
      </c>
      <c r="D18" s="19">
        <v>0</v>
      </c>
      <c r="E18" s="19">
        <v>25760.63</v>
      </c>
      <c r="F18" s="47">
        <f t="shared" ref="F18:F30" si="2">C18-E18</f>
        <v>12239.369999999999</v>
      </c>
      <c r="G18" s="194">
        <f t="shared" ref="G18:G30" si="3">E18/C18</f>
        <v>0.67791131578947372</v>
      </c>
    </row>
    <row r="19" spans="1:7" s="13" customFormat="1" x14ac:dyDescent="0.3">
      <c r="A19" s="187" t="s">
        <v>175</v>
      </c>
      <c r="B19" s="22" t="s">
        <v>174</v>
      </c>
      <c r="C19" s="19">
        <v>170000</v>
      </c>
      <c r="D19" s="19">
        <v>0</v>
      </c>
      <c r="E19" s="19">
        <v>110168.52</v>
      </c>
      <c r="F19" s="47">
        <f t="shared" si="2"/>
        <v>59831.479999999996</v>
      </c>
      <c r="G19" s="194">
        <f t="shared" si="3"/>
        <v>0.64805011764705889</v>
      </c>
    </row>
    <row r="20" spans="1:7" s="13" customFormat="1" x14ac:dyDescent="0.3">
      <c r="A20" s="187" t="s">
        <v>173</v>
      </c>
      <c r="B20" s="22" t="s">
        <v>172</v>
      </c>
      <c r="C20" s="19">
        <v>3000</v>
      </c>
      <c r="D20" s="19">
        <v>0</v>
      </c>
      <c r="E20" s="254">
        <v>0</v>
      </c>
      <c r="F20" s="47">
        <f t="shared" si="2"/>
        <v>3000</v>
      </c>
      <c r="G20" s="194">
        <f t="shared" si="3"/>
        <v>0</v>
      </c>
    </row>
    <row r="21" spans="1:7" s="13" customFormat="1" x14ac:dyDescent="0.3">
      <c r="A21" s="187" t="s">
        <v>171</v>
      </c>
      <c r="B21" s="22" t="s">
        <v>170</v>
      </c>
      <c r="C21" s="19">
        <v>208000</v>
      </c>
      <c r="D21" s="19">
        <v>0</v>
      </c>
      <c r="E21" s="19">
        <v>137450.51</v>
      </c>
      <c r="F21" s="47">
        <f t="shared" si="2"/>
        <v>70549.489999999991</v>
      </c>
      <c r="G21" s="194">
        <f t="shared" si="3"/>
        <v>0.66081975961538464</v>
      </c>
    </row>
    <row r="22" spans="1:7" s="13" customFormat="1" x14ac:dyDescent="0.3">
      <c r="A22" s="187" t="s">
        <v>169</v>
      </c>
      <c r="B22" s="22" t="s">
        <v>168</v>
      </c>
      <c r="C22" s="19">
        <v>195000</v>
      </c>
      <c r="D22" s="19">
        <v>0</v>
      </c>
      <c r="E22" s="19">
        <v>133151.29999999999</v>
      </c>
      <c r="F22" s="47">
        <f t="shared" si="2"/>
        <v>61848.700000000012</v>
      </c>
      <c r="G22" s="194">
        <f t="shared" si="3"/>
        <v>0.68282717948717941</v>
      </c>
    </row>
    <row r="23" spans="1:7" s="13" customFormat="1" x14ac:dyDescent="0.3">
      <c r="A23" s="187" t="s">
        <v>167</v>
      </c>
      <c r="B23" s="22" t="s">
        <v>166</v>
      </c>
      <c r="C23" s="19">
        <v>40000</v>
      </c>
      <c r="D23" s="19">
        <v>0</v>
      </c>
      <c r="E23" s="19">
        <v>20518.080000000002</v>
      </c>
      <c r="F23" s="47">
        <f t="shared" si="2"/>
        <v>19481.919999999998</v>
      </c>
      <c r="G23" s="194">
        <f t="shared" si="3"/>
        <v>0.51295200000000007</v>
      </c>
    </row>
    <row r="24" spans="1:7" s="13" customFormat="1" x14ac:dyDescent="0.3">
      <c r="A24" s="187" t="s">
        <v>165</v>
      </c>
      <c r="B24" s="22" t="s">
        <v>164</v>
      </c>
      <c r="C24" s="19">
        <v>3000</v>
      </c>
      <c r="D24" s="19">
        <v>0</v>
      </c>
      <c r="E24" s="19">
        <v>1712.5</v>
      </c>
      <c r="F24" s="47">
        <f t="shared" si="2"/>
        <v>1287.5</v>
      </c>
      <c r="G24" s="194">
        <f t="shared" si="3"/>
        <v>0.5708333333333333</v>
      </c>
    </row>
    <row r="25" spans="1:7" s="13" customFormat="1" x14ac:dyDescent="0.3">
      <c r="A25" s="187" t="s">
        <v>163</v>
      </c>
      <c r="B25" s="22" t="s">
        <v>162</v>
      </c>
      <c r="C25" s="19">
        <v>95000</v>
      </c>
      <c r="D25" s="19">
        <v>0</v>
      </c>
      <c r="E25" s="19">
        <v>11400</v>
      </c>
      <c r="F25" s="47">
        <f t="shared" si="2"/>
        <v>83600</v>
      </c>
      <c r="G25" s="194">
        <f t="shared" si="3"/>
        <v>0.12</v>
      </c>
    </row>
    <row r="26" spans="1:7" s="13" customFormat="1" x14ac:dyDescent="0.3">
      <c r="A26" s="187" t="s">
        <v>161</v>
      </c>
      <c r="B26" s="22" t="s">
        <v>160</v>
      </c>
      <c r="C26" s="19">
        <v>36000</v>
      </c>
      <c r="D26" s="19">
        <v>0</v>
      </c>
      <c r="E26" s="19">
        <v>16969</v>
      </c>
      <c r="F26" s="47">
        <f t="shared" si="2"/>
        <v>19031</v>
      </c>
      <c r="G26" s="194">
        <f t="shared" si="3"/>
        <v>0.47136111111111112</v>
      </c>
    </row>
    <row r="27" spans="1:7" s="13" customFormat="1" x14ac:dyDescent="0.3">
      <c r="A27" s="187" t="s">
        <v>159</v>
      </c>
      <c r="B27" s="22" t="s">
        <v>158</v>
      </c>
      <c r="C27" s="19">
        <v>30000</v>
      </c>
      <c r="D27" s="19">
        <v>0</v>
      </c>
      <c r="E27" s="19">
        <v>18143.66</v>
      </c>
      <c r="F27" s="47">
        <f t="shared" si="2"/>
        <v>11856.34</v>
      </c>
      <c r="G27" s="194">
        <f t="shared" si="3"/>
        <v>0.60478866666666664</v>
      </c>
    </row>
    <row r="28" spans="1:7" s="13" customFormat="1" x14ac:dyDescent="0.3">
      <c r="A28" s="187" t="s">
        <v>157</v>
      </c>
      <c r="B28" s="22" t="s">
        <v>156</v>
      </c>
      <c r="C28" s="19">
        <v>10000</v>
      </c>
      <c r="D28" s="19">
        <v>0</v>
      </c>
      <c r="E28" s="254">
        <v>3100</v>
      </c>
      <c r="F28" s="47">
        <f t="shared" si="2"/>
        <v>6900</v>
      </c>
      <c r="G28" s="194">
        <f t="shared" si="3"/>
        <v>0.31</v>
      </c>
    </row>
    <row r="29" spans="1:7" s="13" customFormat="1" x14ac:dyDescent="0.3">
      <c r="A29" s="187" t="s">
        <v>309</v>
      </c>
      <c r="B29" s="22" t="s">
        <v>155</v>
      </c>
      <c r="C29" s="19">
        <v>7543.75</v>
      </c>
      <c r="D29" s="19">
        <v>0</v>
      </c>
      <c r="E29" s="19">
        <v>7543.75</v>
      </c>
      <c r="F29" s="47">
        <f t="shared" si="2"/>
        <v>0</v>
      </c>
      <c r="G29" s="194">
        <f t="shared" si="3"/>
        <v>1</v>
      </c>
    </row>
    <row r="30" spans="1:7" s="13" customFormat="1" x14ac:dyDescent="0.3">
      <c r="A30" s="196" t="s">
        <v>154</v>
      </c>
      <c r="B30" s="22" t="s">
        <v>59</v>
      </c>
      <c r="C30" s="19">
        <v>22000</v>
      </c>
      <c r="D30" s="19">
        <v>0</v>
      </c>
      <c r="E30" s="19">
        <v>11785.42</v>
      </c>
      <c r="F30" s="47">
        <f t="shared" si="2"/>
        <v>10214.58</v>
      </c>
      <c r="G30" s="194">
        <f t="shared" si="3"/>
        <v>0.53570090909090906</v>
      </c>
    </row>
    <row r="31" spans="1:7" s="13" customFormat="1" x14ac:dyDescent="0.3">
      <c r="A31" s="193" t="s">
        <v>153</v>
      </c>
      <c r="B31" s="46"/>
      <c r="C31" s="6">
        <f>C17+C18+C19+C20+C21+C22+C23+C24++C25+C27+C26+C28+C29+C30</f>
        <v>2531479.4835979999</v>
      </c>
      <c r="D31" s="6">
        <f>SUM(D17:D30)</f>
        <v>0</v>
      </c>
      <c r="E31" s="65">
        <f>SUM(E17:E30)</f>
        <v>1556185.3699999999</v>
      </c>
      <c r="F31" s="6">
        <f>C31-E31</f>
        <v>975294.11359800003</v>
      </c>
      <c r="G31" s="194">
        <f>E31/C31</f>
        <v>0.61473355011678332</v>
      </c>
    </row>
    <row r="32" spans="1:7" s="13" customFormat="1" x14ac:dyDescent="0.3">
      <c r="A32" s="193"/>
      <c r="B32" s="46"/>
      <c r="C32" s="6"/>
      <c r="D32" s="6"/>
      <c r="E32" s="6"/>
      <c r="F32" s="6"/>
      <c r="G32" s="192"/>
    </row>
    <row r="33" spans="1:7" s="13" customFormat="1" x14ac:dyDescent="0.3">
      <c r="A33" s="193" t="s">
        <v>152</v>
      </c>
      <c r="B33" s="46"/>
      <c r="C33" s="19"/>
      <c r="D33" s="19"/>
      <c r="E33" s="19"/>
      <c r="F33" s="19"/>
      <c r="G33" s="192"/>
    </row>
    <row r="34" spans="1:7" s="13" customFormat="1" x14ac:dyDescent="0.3">
      <c r="A34" s="187" t="s">
        <v>151</v>
      </c>
      <c r="B34" s="22" t="s">
        <v>150</v>
      </c>
      <c r="C34" s="19">
        <v>372582</v>
      </c>
      <c r="D34" s="19">
        <v>0</v>
      </c>
      <c r="E34" s="19">
        <v>263649.18</v>
      </c>
      <c r="F34" s="47">
        <f t="shared" ref="F34:F40" si="4">C34-E34</f>
        <v>108932.82</v>
      </c>
      <c r="G34" s="194">
        <f>E34/C34</f>
        <v>0.70762726057619529</v>
      </c>
    </row>
    <row r="35" spans="1:7" s="13" customFormat="1" x14ac:dyDescent="0.3">
      <c r="A35" s="187" t="s">
        <v>149</v>
      </c>
      <c r="B35" s="22" t="s">
        <v>148</v>
      </c>
      <c r="C35" s="19">
        <v>532116.77</v>
      </c>
      <c r="D35" s="19">
        <v>0</v>
      </c>
      <c r="E35" s="19">
        <v>299023.43</v>
      </c>
      <c r="F35" s="47">
        <f t="shared" si="4"/>
        <v>233093.34000000003</v>
      </c>
      <c r="G35" s="194">
        <f t="shared" ref="G35:G40" si="5">E35/C35</f>
        <v>0.56195077257196757</v>
      </c>
    </row>
    <row r="36" spans="1:7" s="13" customFormat="1" x14ac:dyDescent="0.3">
      <c r="A36" s="187" t="s">
        <v>147</v>
      </c>
      <c r="B36" s="22" t="s">
        <v>146</v>
      </c>
      <c r="C36" s="19">
        <v>156951.73000000001</v>
      </c>
      <c r="D36" s="19">
        <v>0</v>
      </c>
      <c r="E36" s="19">
        <v>93753.03</v>
      </c>
      <c r="F36" s="47">
        <f t="shared" si="4"/>
        <v>63198.700000000012</v>
      </c>
      <c r="G36" s="194">
        <f t="shared" si="5"/>
        <v>0.59733670982791964</v>
      </c>
    </row>
    <row r="37" spans="1:7" s="13" customFormat="1" x14ac:dyDescent="0.3">
      <c r="A37" s="187" t="s">
        <v>145</v>
      </c>
      <c r="B37" s="22" t="s">
        <v>144</v>
      </c>
      <c r="C37" s="19">
        <v>36706.449999999997</v>
      </c>
      <c r="D37" s="19">
        <v>0</v>
      </c>
      <c r="E37" s="19">
        <v>21925.73</v>
      </c>
      <c r="F37" s="47">
        <f t="shared" si="4"/>
        <v>14780.719999999998</v>
      </c>
      <c r="G37" s="194">
        <f t="shared" si="5"/>
        <v>0.59732635544979151</v>
      </c>
    </row>
    <row r="38" spans="1:7" s="13" customFormat="1" x14ac:dyDescent="0.3">
      <c r="A38" s="187" t="s">
        <v>143</v>
      </c>
      <c r="B38" s="22" t="s">
        <v>142</v>
      </c>
      <c r="C38" s="19">
        <f>C31*0.016</f>
        <v>40503.671737568002</v>
      </c>
      <c r="D38" s="19">
        <v>0</v>
      </c>
      <c r="E38" s="19">
        <v>24878.39</v>
      </c>
      <c r="F38" s="47">
        <f t="shared" si="4"/>
        <v>15625.281737568002</v>
      </c>
      <c r="G38" s="194">
        <f t="shared" si="5"/>
        <v>0.61422554876487345</v>
      </c>
    </row>
    <row r="39" spans="1:7" s="13" customFormat="1" x14ac:dyDescent="0.3">
      <c r="A39" s="187" t="s">
        <v>141</v>
      </c>
      <c r="B39" s="22" t="s">
        <v>140</v>
      </c>
      <c r="C39" s="19">
        <f>C31*0.0017</f>
        <v>4303.5151221165997</v>
      </c>
      <c r="D39" s="19">
        <v>0</v>
      </c>
      <c r="E39" s="19">
        <v>2645.69</v>
      </c>
      <c r="F39" s="47">
        <f t="shared" si="4"/>
        <v>1657.8251221165997</v>
      </c>
      <c r="G39" s="194">
        <f t="shared" si="5"/>
        <v>0.61477418457374189</v>
      </c>
    </row>
    <row r="40" spans="1:7" s="13" customFormat="1" x14ac:dyDescent="0.3">
      <c r="A40" s="193" t="s">
        <v>139</v>
      </c>
      <c r="B40" s="46"/>
      <c r="C40" s="6">
        <f>SUM(C34:C39)</f>
        <v>1143164.1368596845</v>
      </c>
      <c r="D40" s="6">
        <f>SUM(D34:D39)</f>
        <v>0</v>
      </c>
      <c r="E40" s="6">
        <f>E34+E35+E36+E37+E38+E39</f>
        <v>705875.45</v>
      </c>
      <c r="F40" s="6">
        <f t="shared" si="4"/>
        <v>437288.68685968453</v>
      </c>
      <c r="G40" s="194">
        <f t="shared" si="5"/>
        <v>0.61747515272746989</v>
      </c>
    </row>
    <row r="41" spans="1:7" s="13" customFormat="1" x14ac:dyDescent="0.3">
      <c r="A41" s="188" t="s">
        <v>78</v>
      </c>
      <c r="B41" s="34"/>
      <c r="C41" s="16">
        <f>C31+C40</f>
        <v>3674643.6204576846</v>
      </c>
      <c r="D41" s="16">
        <f>D31+D40</f>
        <v>0</v>
      </c>
      <c r="E41" s="16">
        <f>E31+E40</f>
        <v>2262060.8199999998</v>
      </c>
      <c r="F41" s="16">
        <f>F31+F40</f>
        <v>1412582.8004576846</v>
      </c>
      <c r="G41" s="197">
        <f>E41/C41</f>
        <v>0.61558644963732712</v>
      </c>
    </row>
    <row r="42" spans="1:7" s="13" customFormat="1" ht="18" thickBot="1" x14ac:dyDescent="0.35">
      <c r="A42" s="190"/>
      <c r="B42" s="54"/>
      <c r="C42" s="55"/>
      <c r="D42" s="55"/>
      <c r="E42" s="55"/>
      <c r="F42" s="4"/>
      <c r="G42" s="191"/>
    </row>
    <row r="43" spans="1:7" s="13" customFormat="1" ht="18" thickTop="1" x14ac:dyDescent="0.3">
      <c r="A43" s="187"/>
      <c r="B43" s="46" t="s">
        <v>138</v>
      </c>
      <c r="C43" s="5"/>
      <c r="D43" s="5"/>
      <c r="E43" s="14"/>
      <c r="F43" s="14"/>
      <c r="G43" s="192"/>
    </row>
    <row r="44" spans="1:7" s="13" customFormat="1" x14ac:dyDescent="0.3">
      <c r="A44" s="193" t="s">
        <v>23</v>
      </c>
      <c r="B44" s="46" t="s">
        <v>22</v>
      </c>
      <c r="C44" s="14" t="s">
        <v>21</v>
      </c>
      <c r="D44" s="14" t="s">
        <v>20</v>
      </c>
      <c r="E44" s="14" t="s">
        <v>19</v>
      </c>
      <c r="F44" s="14" t="s">
        <v>18</v>
      </c>
      <c r="G44" s="192"/>
    </row>
    <row r="45" spans="1:7" s="13" customFormat="1" x14ac:dyDescent="0.3">
      <c r="A45" s="193" t="s">
        <v>137</v>
      </c>
      <c r="B45" s="46"/>
      <c r="C45" s="5"/>
      <c r="D45" s="5"/>
      <c r="E45" s="5"/>
      <c r="F45" s="5"/>
      <c r="G45" s="192"/>
    </row>
    <row r="46" spans="1:7" s="13" customFormat="1" x14ac:dyDescent="0.3">
      <c r="A46" s="193" t="s">
        <v>136</v>
      </c>
      <c r="B46" s="22" t="s">
        <v>135</v>
      </c>
      <c r="C46" s="19">
        <v>50000</v>
      </c>
      <c r="D46" s="19">
        <v>0</v>
      </c>
      <c r="E46" s="19">
        <v>30609.45</v>
      </c>
      <c r="F46" s="47">
        <f>C46-E46</f>
        <v>19390.55</v>
      </c>
      <c r="G46" s="194">
        <f>E46/C46</f>
        <v>0.61218899999999998</v>
      </c>
    </row>
    <row r="47" spans="1:7" s="13" customFormat="1" ht="17.25" customHeight="1" x14ac:dyDescent="0.3">
      <c r="A47" s="196" t="s">
        <v>134</v>
      </c>
      <c r="B47" s="22" t="s">
        <v>133</v>
      </c>
      <c r="C47" s="19">
        <v>10000</v>
      </c>
      <c r="D47" s="19">
        <v>0</v>
      </c>
      <c r="E47" s="19">
        <v>10868.94</v>
      </c>
      <c r="F47" s="47">
        <f t="shared" ref="F47:F59" si="6">C47-E47</f>
        <v>-868.94000000000051</v>
      </c>
      <c r="G47" s="194">
        <f t="shared" ref="G47:G59" si="7">E47/C47</f>
        <v>1.086894</v>
      </c>
    </row>
    <row r="48" spans="1:7" s="13" customFormat="1" x14ac:dyDescent="0.3">
      <c r="A48" s="187" t="s">
        <v>132</v>
      </c>
      <c r="B48" s="22" t="s">
        <v>131</v>
      </c>
      <c r="C48" s="19">
        <v>706000</v>
      </c>
      <c r="D48" s="19">
        <v>0</v>
      </c>
      <c r="E48" s="19">
        <v>536447.06000000006</v>
      </c>
      <c r="F48" s="47">
        <f t="shared" si="6"/>
        <v>169552.93999999994</v>
      </c>
      <c r="G48" s="194">
        <f t="shared" si="7"/>
        <v>0.75984002832861197</v>
      </c>
    </row>
    <row r="49" spans="1:7" s="13" customFormat="1" x14ac:dyDescent="0.3">
      <c r="A49" s="187" t="s">
        <v>130</v>
      </c>
      <c r="B49" s="22" t="s">
        <v>129</v>
      </c>
      <c r="C49" s="19">
        <v>15000</v>
      </c>
      <c r="D49" s="19">
        <v>0</v>
      </c>
      <c r="E49" s="19">
        <v>6347.11</v>
      </c>
      <c r="F49" s="47">
        <f t="shared" si="6"/>
        <v>8652.89</v>
      </c>
      <c r="G49" s="194">
        <f t="shared" si="7"/>
        <v>0.42314066666666666</v>
      </c>
    </row>
    <row r="50" spans="1:7" s="13" customFormat="1" x14ac:dyDescent="0.3">
      <c r="A50" s="187" t="s">
        <v>128</v>
      </c>
      <c r="B50" s="22" t="s">
        <v>127</v>
      </c>
      <c r="C50" s="19">
        <v>82000</v>
      </c>
      <c r="D50" s="19">
        <v>0</v>
      </c>
      <c r="E50" s="19">
        <v>63842.44</v>
      </c>
      <c r="F50" s="47">
        <f t="shared" si="6"/>
        <v>18157.559999999998</v>
      </c>
      <c r="G50" s="194">
        <f t="shared" si="7"/>
        <v>0.77856634146341464</v>
      </c>
    </row>
    <row r="51" spans="1:7" s="13" customFormat="1" x14ac:dyDescent="0.3">
      <c r="A51" s="187" t="s">
        <v>126</v>
      </c>
      <c r="B51" s="22" t="s">
        <v>125</v>
      </c>
      <c r="C51" s="19">
        <v>5000</v>
      </c>
      <c r="D51" s="19">
        <v>0</v>
      </c>
      <c r="E51" s="19">
        <v>2645.75</v>
      </c>
      <c r="F51" s="47">
        <f t="shared" si="6"/>
        <v>2354.25</v>
      </c>
      <c r="G51" s="194">
        <f t="shared" si="7"/>
        <v>0.52915000000000001</v>
      </c>
    </row>
    <row r="52" spans="1:7" s="13" customFormat="1" x14ac:dyDescent="0.3">
      <c r="A52" s="187" t="s">
        <v>124</v>
      </c>
      <c r="B52" s="22" t="s">
        <v>123</v>
      </c>
      <c r="C52" s="19">
        <v>100000</v>
      </c>
      <c r="D52" s="19">
        <v>0</v>
      </c>
      <c r="E52" s="19">
        <v>65536.08</v>
      </c>
      <c r="F52" s="47">
        <f t="shared" si="6"/>
        <v>34463.919999999998</v>
      </c>
      <c r="G52" s="194">
        <f t="shared" si="7"/>
        <v>0.65536079999999997</v>
      </c>
    </row>
    <row r="53" spans="1:7" s="13" customFormat="1" x14ac:dyDescent="0.3">
      <c r="A53" s="187" t="s">
        <v>122</v>
      </c>
      <c r="B53" s="22" t="s">
        <v>121</v>
      </c>
      <c r="C53" s="19">
        <v>20000</v>
      </c>
      <c r="D53" s="19">
        <v>0</v>
      </c>
      <c r="E53" s="19">
        <v>17052.04</v>
      </c>
      <c r="F53" s="47">
        <f t="shared" si="6"/>
        <v>2947.9599999999991</v>
      </c>
      <c r="G53" s="194">
        <f t="shared" si="7"/>
        <v>0.85260200000000008</v>
      </c>
    </row>
    <row r="54" spans="1:7" s="13" customFormat="1" x14ac:dyDescent="0.3">
      <c r="A54" s="187" t="s">
        <v>320</v>
      </c>
      <c r="B54" s="22" t="s">
        <v>321</v>
      </c>
      <c r="C54" s="19">
        <v>0</v>
      </c>
      <c r="D54" s="19">
        <v>0</v>
      </c>
      <c r="E54" s="19">
        <v>24750</v>
      </c>
      <c r="F54" s="47">
        <f t="shared" si="6"/>
        <v>-24750</v>
      </c>
      <c r="G54" s="194">
        <v>0</v>
      </c>
    </row>
    <row r="55" spans="1:7" s="13" customFormat="1" x14ac:dyDescent="0.3">
      <c r="A55" s="187" t="s">
        <v>120</v>
      </c>
      <c r="B55" s="22" t="s">
        <v>119</v>
      </c>
      <c r="C55" s="19">
        <v>275000</v>
      </c>
      <c r="D55" s="19">
        <v>0</v>
      </c>
      <c r="E55" s="19">
        <v>155092.89000000001</v>
      </c>
      <c r="F55" s="47">
        <f t="shared" si="6"/>
        <v>119907.10999999999</v>
      </c>
      <c r="G55" s="194">
        <f t="shared" si="7"/>
        <v>0.56397414545454549</v>
      </c>
    </row>
    <row r="56" spans="1:7" s="13" customFormat="1" x14ac:dyDescent="0.3">
      <c r="A56" s="187" t="s">
        <v>118</v>
      </c>
      <c r="B56" s="22" t="s">
        <v>117</v>
      </c>
      <c r="C56" s="19">
        <v>3000</v>
      </c>
      <c r="D56" s="19">
        <v>0</v>
      </c>
      <c r="E56" s="19">
        <v>1310.73</v>
      </c>
      <c r="F56" s="47">
        <f t="shared" si="6"/>
        <v>1689.27</v>
      </c>
      <c r="G56" s="194">
        <f t="shared" si="7"/>
        <v>0.43691000000000002</v>
      </c>
    </row>
    <row r="57" spans="1:7" s="13" customFormat="1" x14ac:dyDescent="0.3">
      <c r="A57" s="187" t="s">
        <v>116</v>
      </c>
      <c r="B57" s="22" t="s">
        <v>115</v>
      </c>
      <c r="C57" s="19">
        <v>1000</v>
      </c>
      <c r="D57" s="19">
        <v>0</v>
      </c>
      <c r="E57" s="19">
        <v>525.99</v>
      </c>
      <c r="F57" s="47">
        <f t="shared" si="6"/>
        <v>474.01</v>
      </c>
      <c r="G57" s="194">
        <f t="shared" si="7"/>
        <v>0.52598999999999996</v>
      </c>
    </row>
    <row r="58" spans="1:7" s="13" customFormat="1" x14ac:dyDescent="0.3">
      <c r="A58" s="187" t="s">
        <v>114</v>
      </c>
      <c r="B58" s="22" t="s">
        <v>113</v>
      </c>
      <c r="C58" s="19">
        <v>20000</v>
      </c>
      <c r="D58" s="19">
        <v>0</v>
      </c>
      <c r="E58" s="19">
        <v>20000</v>
      </c>
      <c r="F58" s="47">
        <f t="shared" si="6"/>
        <v>0</v>
      </c>
      <c r="G58" s="194">
        <f t="shared" si="7"/>
        <v>1</v>
      </c>
    </row>
    <row r="59" spans="1:7" s="13" customFormat="1" x14ac:dyDescent="0.3">
      <c r="A59" s="196" t="s">
        <v>112</v>
      </c>
      <c r="B59" s="22" t="s">
        <v>111</v>
      </c>
      <c r="C59" s="19">
        <v>4000</v>
      </c>
      <c r="D59" s="19">
        <v>0</v>
      </c>
      <c r="E59" s="19">
        <v>3072.1</v>
      </c>
      <c r="F59" s="47">
        <f t="shared" si="6"/>
        <v>927.90000000000009</v>
      </c>
      <c r="G59" s="194">
        <f t="shared" si="7"/>
        <v>0.76802499999999996</v>
      </c>
    </row>
    <row r="60" spans="1:7" s="42" customFormat="1" x14ac:dyDescent="0.3">
      <c r="A60" s="188" t="s">
        <v>77</v>
      </c>
      <c r="B60" s="34"/>
      <c r="C60" s="16">
        <f>SUM(C46:C59)</f>
        <v>1291000</v>
      </c>
      <c r="D60" s="16">
        <f>SUM(D46:D59)</f>
        <v>0</v>
      </c>
      <c r="E60" s="16">
        <f>SUM(E46:E59)</f>
        <v>938100.58</v>
      </c>
      <c r="F60" s="16">
        <f>C60-E60</f>
        <v>352899.42000000004</v>
      </c>
      <c r="G60" s="197">
        <f>E60/C60</f>
        <v>0.72664646010844303</v>
      </c>
    </row>
    <row r="61" spans="1:7" s="13" customFormat="1" ht="18" thickBot="1" x14ac:dyDescent="0.35">
      <c r="A61" s="190"/>
      <c r="B61" s="54"/>
      <c r="C61" s="53"/>
      <c r="D61" s="53"/>
      <c r="E61" s="53"/>
      <c r="F61" s="52"/>
      <c r="G61" s="191"/>
    </row>
    <row r="62" spans="1:7" s="13" customFormat="1" ht="18" thickTop="1" x14ac:dyDescent="0.3">
      <c r="A62" s="198"/>
      <c r="B62" s="46" t="s">
        <v>25</v>
      </c>
      <c r="C62" s="51"/>
      <c r="D62" s="51"/>
      <c r="E62" s="51"/>
      <c r="F62" s="50"/>
      <c r="G62" s="192" t="s">
        <v>24</v>
      </c>
    </row>
    <row r="63" spans="1:7" s="13" customFormat="1" x14ac:dyDescent="0.3">
      <c r="A63" s="193" t="s">
        <v>23</v>
      </c>
      <c r="B63" s="46" t="s">
        <v>22</v>
      </c>
      <c r="C63" s="14" t="s">
        <v>21</v>
      </c>
      <c r="D63" s="14" t="s">
        <v>20</v>
      </c>
      <c r="E63" s="14" t="s">
        <v>19</v>
      </c>
      <c r="F63" s="14" t="s">
        <v>18</v>
      </c>
      <c r="G63" s="192" t="s">
        <v>17</v>
      </c>
    </row>
    <row r="64" spans="1:7" s="13" customFormat="1" x14ac:dyDescent="0.3">
      <c r="A64" s="193" t="s">
        <v>110</v>
      </c>
      <c r="B64" s="46"/>
      <c r="C64" s="5"/>
      <c r="D64" s="5"/>
      <c r="E64" s="5"/>
      <c r="F64" s="5"/>
      <c r="G64" s="192"/>
    </row>
    <row r="65" spans="1:7" s="13" customFormat="1" x14ac:dyDescent="0.3">
      <c r="A65" s="187" t="s">
        <v>109</v>
      </c>
      <c r="B65" s="22" t="s">
        <v>108</v>
      </c>
      <c r="C65" s="19">
        <v>70000</v>
      </c>
      <c r="D65" s="19">
        <v>0</v>
      </c>
      <c r="E65" s="20">
        <v>43300</v>
      </c>
      <c r="F65" s="47">
        <f>C65-E65</f>
        <v>26700</v>
      </c>
      <c r="G65" s="194">
        <f>E65/C65</f>
        <v>0.61857142857142855</v>
      </c>
    </row>
    <row r="66" spans="1:7" s="13" customFormat="1" x14ac:dyDescent="0.3">
      <c r="A66" s="187" t="s">
        <v>310</v>
      </c>
      <c r="B66" s="22" t="s">
        <v>107</v>
      </c>
      <c r="C66" s="19">
        <v>160000</v>
      </c>
      <c r="D66" s="19">
        <v>0</v>
      </c>
      <c r="E66" s="20">
        <v>93736.08</v>
      </c>
      <c r="F66" s="47">
        <f t="shared" ref="F66:F74" si="8">C66-E66</f>
        <v>66263.92</v>
      </c>
      <c r="G66" s="194">
        <f t="shared" ref="G66:G74" si="9">E66/C66</f>
        <v>0.58585050000000005</v>
      </c>
    </row>
    <row r="67" spans="1:7" x14ac:dyDescent="0.3">
      <c r="A67" s="187" t="s">
        <v>106</v>
      </c>
      <c r="B67" s="22" t="s">
        <v>8</v>
      </c>
      <c r="C67" s="19">
        <v>30000</v>
      </c>
      <c r="D67" s="20">
        <v>0</v>
      </c>
      <c r="E67" s="19">
        <v>18427.64</v>
      </c>
      <c r="F67" s="47">
        <f t="shared" si="8"/>
        <v>11572.36</v>
      </c>
      <c r="G67" s="194">
        <f t="shared" si="9"/>
        <v>0.61425466666666662</v>
      </c>
    </row>
    <row r="68" spans="1:7" s="13" customFormat="1" x14ac:dyDescent="0.3">
      <c r="A68" s="187" t="s">
        <v>105</v>
      </c>
      <c r="B68" s="22" t="s">
        <v>5</v>
      </c>
      <c r="C68" s="19">
        <v>20000</v>
      </c>
      <c r="D68" s="19">
        <v>0</v>
      </c>
      <c r="E68" s="19">
        <v>11135.06</v>
      </c>
      <c r="F68" s="47">
        <f t="shared" si="8"/>
        <v>8864.94</v>
      </c>
      <c r="G68" s="194">
        <f t="shared" si="9"/>
        <v>0.55675299999999994</v>
      </c>
    </row>
    <row r="69" spans="1:7" x14ac:dyDescent="0.3">
      <c r="A69" s="187" t="s">
        <v>104</v>
      </c>
      <c r="B69" s="22" t="s">
        <v>57</v>
      </c>
      <c r="C69" s="19">
        <v>5000</v>
      </c>
      <c r="D69" s="20">
        <v>0</v>
      </c>
      <c r="E69" s="19">
        <v>2799.35</v>
      </c>
      <c r="F69" s="47">
        <f t="shared" si="8"/>
        <v>2200.65</v>
      </c>
      <c r="G69" s="194">
        <f t="shared" si="9"/>
        <v>0.55986999999999998</v>
      </c>
    </row>
    <row r="70" spans="1:7" x14ac:dyDescent="0.3">
      <c r="A70" s="187" t="s">
        <v>103</v>
      </c>
      <c r="B70" s="22" t="s">
        <v>102</v>
      </c>
      <c r="C70" s="19">
        <v>10000</v>
      </c>
      <c r="D70" s="20">
        <v>0</v>
      </c>
      <c r="E70" s="20">
        <v>6176.4</v>
      </c>
      <c r="F70" s="47">
        <f t="shared" si="8"/>
        <v>3823.6000000000004</v>
      </c>
      <c r="G70" s="194">
        <f t="shared" si="9"/>
        <v>0.61763999999999997</v>
      </c>
    </row>
    <row r="71" spans="1:7" x14ac:dyDescent="0.3">
      <c r="A71" s="187" t="s">
        <v>101</v>
      </c>
      <c r="B71" s="22" t="s">
        <v>46</v>
      </c>
      <c r="C71" s="19">
        <v>22000</v>
      </c>
      <c r="D71" s="20">
        <v>0</v>
      </c>
      <c r="E71" s="19">
        <v>16698.12</v>
      </c>
      <c r="F71" s="47">
        <f t="shared" si="8"/>
        <v>5301.880000000001</v>
      </c>
      <c r="G71" s="194">
        <f t="shared" si="9"/>
        <v>0.75900545454545454</v>
      </c>
    </row>
    <row r="72" spans="1:7" x14ac:dyDescent="0.3">
      <c r="A72" s="187" t="s">
        <v>100</v>
      </c>
      <c r="B72" s="22" t="s">
        <v>99</v>
      </c>
      <c r="C72" s="19">
        <v>850000</v>
      </c>
      <c r="D72" s="20">
        <v>0</v>
      </c>
      <c r="E72" s="19">
        <v>471663.42</v>
      </c>
      <c r="F72" s="47">
        <f t="shared" si="8"/>
        <v>378336.58</v>
      </c>
      <c r="G72" s="194">
        <f t="shared" si="9"/>
        <v>0.55489814117647052</v>
      </c>
    </row>
    <row r="73" spans="1:7" x14ac:dyDescent="0.3">
      <c r="A73" s="186" t="s">
        <v>98</v>
      </c>
      <c r="B73" s="23" t="s">
        <v>51</v>
      </c>
      <c r="C73" s="20">
        <v>3000</v>
      </c>
      <c r="D73" s="20">
        <v>0</v>
      </c>
      <c r="E73" s="20">
        <v>1494.27</v>
      </c>
      <c r="F73" s="47">
        <f t="shared" si="8"/>
        <v>1505.73</v>
      </c>
      <c r="G73" s="194">
        <f t="shared" si="9"/>
        <v>0.49808999999999998</v>
      </c>
    </row>
    <row r="74" spans="1:7" x14ac:dyDescent="0.3">
      <c r="A74" s="196" t="s">
        <v>97</v>
      </c>
      <c r="B74" s="22" t="s">
        <v>67</v>
      </c>
      <c r="C74" s="19">
        <v>750</v>
      </c>
      <c r="D74" s="20">
        <v>0</v>
      </c>
      <c r="E74" s="19">
        <v>150</v>
      </c>
      <c r="F74" s="47">
        <f t="shared" si="8"/>
        <v>600</v>
      </c>
      <c r="G74" s="194">
        <f t="shared" si="9"/>
        <v>0.2</v>
      </c>
    </row>
    <row r="75" spans="1:7" s="37" customFormat="1" x14ac:dyDescent="0.3">
      <c r="A75" s="188" t="s">
        <v>76</v>
      </c>
      <c r="B75" s="34"/>
      <c r="C75" s="16">
        <f>C65+C66+C67+C68+C69+C70+C71+C72+C73+C74</f>
        <v>1170750</v>
      </c>
      <c r="D75" s="16">
        <f>SUM(D65:D74)</f>
        <v>0</v>
      </c>
      <c r="E75" s="199">
        <f>E65+E66+E67+E68+E69+E70+E71+E72+E73+E74</f>
        <v>665580.34000000008</v>
      </c>
      <c r="F75" s="16">
        <f>F65+F66+F67+F68+F69+F70+F71+F72+F73+F74</f>
        <v>505169.66000000003</v>
      </c>
      <c r="G75" s="197">
        <f>E75/C75</f>
        <v>0.56850765748451859</v>
      </c>
    </row>
    <row r="76" spans="1:7" ht="18" thickBot="1" x14ac:dyDescent="0.35">
      <c r="A76" s="200"/>
      <c r="B76" s="49"/>
      <c r="C76" s="48"/>
      <c r="D76" s="48"/>
      <c r="E76" s="48"/>
      <c r="F76" s="26"/>
      <c r="G76" s="201"/>
    </row>
    <row r="77" spans="1:7" ht="18" thickTop="1" x14ac:dyDescent="0.3">
      <c r="A77" s="177"/>
      <c r="B77" s="25" t="s">
        <v>25</v>
      </c>
      <c r="C77" s="12"/>
      <c r="D77" s="12"/>
      <c r="E77" s="12"/>
      <c r="F77" s="12"/>
      <c r="G77" s="178" t="s">
        <v>24</v>
      </c>
    </row>
    <row r="78" spans="1:7" x14ac:dyDescent="0.3">
      <c r="A78" s="177" t="s">
        <v>23</v>
      </c>
      <c r="B78" s="25" t="s">
        <v>22</v>
      </c>
      <c r="C78" s="12" t="s">
        <v>21</v>
      </c>
      <c r="D78" s="12" t="s">
        <v>20</v>
      </c>
      <c r="E78" s="12" t="s">
        <v>19</v>
      </c>
      <c r="F78" s="12" t="s">
        <v>18</v>
      </c>
      <c r="G78" s="178" t="s">
        <v>17</v>
      </c>
    </row>
    <row r="79" spans="1:7" x14ac:dyDescent="0.3">
      <c r="A79" s="177" t="s">
        <v>96</v>
      </c>
      <c r="B79" s="25"/>
      <c r="C79" s="7"/>
      <c r="D79" s="7"/>
      <c r="E79" s="7"/>
      <c r="F79" s="7"/>
      <c r="G79" s="202"/>
    </row>
    <row r="80" spans="1:7" x14ac:dyDescent="0.3">
      <c r="A80" s="187" t="s">
        <v>95</v>
      </c>
      <c r="B80" s="22" t="s">
        <v>41</v>
      </c>
      <c r="C80" s="19">
        <v>500</v>
      </c>
      <c r="D80" s="20">
        <v>0</v>
      </c>
      <c r="E80" s="64">
        <v>142</v>
      </c>
      <c r="F80" s="47">
        <f t="shared" ref="F80:F85" si="10">C80-E80</f>
        <v>358</v>
      </c>
      <c r="G80" s="194">
        <f t="shared" ref="G80:G86" si="11">E80/C80</f>
        <v>0.28399999999999997</v>
      </c>
    </row>
    <row r="81" spans="1:7" x14ac:dyDescent="0.3">
      <c r="A81" s="187" t="s">
        <v>94</v>
      </c>
      <c r="B81" s="29" t="s">
        <v>11</v>
      </c>
      <c r="C81" s="19">
        <v>3500</v>
      </c>
      <c r="D81" s="20">
        <v>0</v>
      </c>
      <c r="E81" s="64">
        <v>1691.07</v>
      </c>
      <c r="F81" s="47">
        <f t="shared" si="10"/>
        <v>1808.93</v>
      </c>
      <c r="G81" s="194">
        <f t="shared" si="11"/>
        <v>0.48316285714285712</v>
      </c>
    </row>
    <row r="82" spans="1:7" x14ac:dyDescent="0.3">
      <c r="A82" s="187" t="s">
        <v>311</v>
      </c>
      <c r="B82" s="22" t="s">
        <v>312</v>
      </c>
      <c r="C82" s="19">
        <v>3000</v>
      </c>
      <c r="D82" s="20">
        <v>0</v>
      </c>
      <c r="E82" s="64">
        <v>925</v>
      </c>
      <c r="F82" s="47">
        <f t="shared" si="10"/>
        <v>2075</v>
      </c>
      <c r="G82" s="194">
        <f t="shared" si="11"/>
        <v>0.30833333333333335</v>
      </c>
    </row>
    <row r="83" spans="1:7" x14ac:dyDescent="0.3">
      <c r="A83" s="187" t="s">
        <v>93</v>
      </c>
      <c r="B83" s="22" t="s">
        <v>92</v>
      </c>
      <c r="C83" s="19">
        <v>2000</v>
      </c>
      <c r="D83" s="20">
        <v>0</v>
      </c>
      <c r="E83" s="64">
        <v>1167.1099999999999</v>
      </c>
      <c r="F83" s="47">
        <f t="shared" si="10"/>
        <v>832.8900000000001</v>
      </c>
      <c r="G83" s="194">
        <f t="shared" si="11"/>
        <v>0.58355499999999993</v>
      </c>
    </row>
    <row r="84" spans="1:7" x14ac:dyDescent="0.3">
      <c r="A84" s="187" t="s">
        <v>91</v>
      </c>
      <c r="B84" s="22" t="s">
        <v>90</v>
      </c>
      <c r="C84" s="19">
        <v>3000</v>
      </c>
      <c r="D84" s="20">
        <v>0</v>
      </c>
      <c r="E84" s="203">
        <v>2709.26</v>
      </c>
      <c r="F84" s="47">
        <f t="shared" si="10"/>
        <v>290.73999999999978</v>
      </c>
      <c r="G84" s="194">
        <f t="shared" si="11"/>
        <v>0.9030866666666667</v>
      </c>
    </row>
    <row r="85" spans="1:7" x14ac:dyDescent="0.3">
      <c r="A85" s="187" t="s">
        <v>89</v>
      </c>
      <c r="B85" s="22" t="s">
        <v>53</v>
      </c>
      <c r="C85" s="19">
        <v>1500</v>
      </c>
      <c r="D85" s="20">
        <v>0</v>
      </c>
      <c r="E85" s="204">
        <v>179</v>
      </c>
      <c r="F85" s="47">
        <f t="shared" si="10"/>
        <v>1321</v>
      </c>
      <c r="G85" s="194">
        <f t="shared" si="11"/>
        <v>0.11933333333333333</v>
      </c>
    </row>
    <row r="86" spans="1:7" x14ac:dyDescent="0.3">
      <c r="A86" s="188" t="s">
        <v>75</v>
      </c>
      <c r="B86" s="34"/>
      <c r="C86" s="16">
        <f>C80+C81+C82+C83+C84+C85</f>
        <v>13500</v>
      </c>
      <c r="D86" s="16">
        <f>SUM(D80:D85)</f>
        <v>0</v>
      </c>
      <c r="E86" s="63">
        <f>SUM(E80:E85)</f>
        <v>6813.44</v>
      </c>
      <c r="F86" s="60">
        <f>SUM(F80:F85)</f>
        <v>6686.56</v>
      </c>
      <c r="G86" s="197">
        <f t="shared" si="11"/>
        <v>0.50469925925925918</v>
      </c>
    </row>
    <row r="87" spans="1:7" ht="18" thickBot="1" x14ac:dyDescent="0.35">
      <c r="A87" s="205"/>
      <c r="B87" s="27"/>
      <c r="C87" s="31"/>
      <c r="D87" s="31"/>
      <c r="E87" s="31"/>
      <c r="F87" s="31"/>
      <c r="G87" s="206"/>
    </row>
    <row r="88" spans="1:7" ht="18" thickTop="1" x14ac:dyDescent="0.3">
      <c r="A88" s="193"/>
      <c r="B88" s="46" t="s">
        <v>25</v>
      </c>
      <c r="C88" s="14"/>
      <c r="D88" s="14"/>
      <c r="E88" s="14"/>
      <c r="F88" s="14"/>
      <c r="G88" s="178" t="s">
        <v>24</v>
      </c>
    </row>
    <row r="89" spans="1:7" x14ac:dyDescent="0.3">
      <c r="A89" s="177" t="s">
        <v>23</v>
      </c>
      <c r="B89" s="25" t="s">
        <v>22</v>
      </c>
      <c r="C89" s="12" t="s">
        <v>21</v>
      </c>
      <c r="D89" s="12" t="s">
        <v>20</v>
      </c>
      <c r="E89" s="12" t="s">
        <v>19</v>
      </c>
      <c r="F89" s="12" t="s">
        <v>18</v>
      </c>
      <c r="G89" s="178" t="s">
        <v>17</v>
      </c>
    </row>
    <row r="90" spans="1:7" x14ac:dyDescent="0.3">
      <c r="A90" s="177" t="s">
        <v>88</v>
      </c>
      <c r="B90" s="25"/>
      <c r="C90" s="7"/>
      <c r="D90" s="7"/>
      <c r="E90" s="7"/>
      <c r="F90" s="7"/>
      <c r="G90" s="178"/>
    </row>
    <row r="91" spans="1:7" x14ac:dyDescent="0.3">
      <c r="A91" s="186" t="s">
        <v>87</v>
      </c>
      <c r="B91" s="23" t="s">
        <v>86</v>
      </c>
      <c r="C91" s="45">
        <v>10000</v>
      </c>
      <c r="D91" s="45">
        <v>0</v>
      </c>
      <c r="E91" s="45">
        <v>6475</v>
      </c>
      <c r="F91" s="47">
        <f>C91-E91</f>
        <v>3525</v>
      </c>
      <c r="G91" s="194">
        <f>E91/C91</f>
        <v>0.64749999999999996</v>
      </c>
    </row>
    <row r="92" spans="1:7" x14ac:dyDescent="0.3">
      <c r="A92" s="186" t="s">
        <v>85</v>
      </c>
      <c r="B92" s="23" t="s">
        <v>84</v>
      </c>
      <c r="C92" s="45">
        <v>20000</v>
      </c>
      <c r="D92" s="45">
        <v>0</v>
      </c>
      <c r="E92" s="45">
        <v>18500</v>
      </c>
      <c r="F92" s="47">
        <f>C92-E92</f>
        <v>1500</v>
      </c>
      <c r="G92" s="194">
        <f>E92/C92</f>
        <v>0.92500000000000004</v>
      </c>
    </row>
    <row r="93" spans="1:7" x14ac:dyDescent="0.3">
      <c r="A93" s="187" t="s">
        <v>83</v>
      </c>
      <c r="B93" s="22" t="s">
        <v>82</v>
      </c>
      <c r="C93" s="44">
        <v>1000</v>
      </c>
      <c r="D93" s="45">
        <v>0</v>
      </c>
      <c r="E93" s="44">
        <v>145</v>
      </c>
      <c r="F93" s="47">
        <f>C93-E93</f>
        <v>855</v>
      </c>
      <c r="G93" s="194">
        <f>E93/C93</f>
        <v>0.14499999999999999</v>
      </c>
    </row>
    <row r="94" spans="1:7" s="37" customFormat="1" x14ac:dyDescent="0.3">
      <c r="A94" s="188" t="s">
        <v>74</v>
      </c>
      <c r="B94" s="34"/>
      <c r="C94" s="43">
        <f>SUM(C91:C93)</f>
        <v>31000</v>
      </c>
      <c r="D94" s="43">
        <f>SUM(D91:D93)</f>
        <v>0</v>
      </c>
      <c r="E94" s="43">
        <f>SUM(E91:E93)</f>
        <v>25120</v>
      </c>
      <c r="F94" s="43">
        <f>C94-E94</f>
        <v>5880</v>
      </c>
      <c r="G94" s="197">
        <f>E94/C94</f>
        <v>0.81032258064516127</v>
      </c>
    </row>
    <row r="95" spans="1:7" ht="18" thickBot="1" x14ac:dyDescent="0.35">
      <c r="A95" s="205"/>
      <c r="B95" s="27"/>
      <c r="C95" s="26"/>
      <c r="D95" s="26"/>
      <c r="E95" s="26"/>
      <c r="F95" s="26"/>
      <c r="G95" s="206"/>
    </row>
    <row r="96" spans="1:7" ht="18" thickTop="1" x14ac:dyDescent="0.3">
      <c r="A96" s="186"/>
      <c r="B96" s="23"/>
      <c r="C96" s="7"/>
      <c r="D96" s="7"/>
      <c r="E96" s="12"/>
      <c r="F96" s="12"/>
      <c r="G96" s="178" t="s">
        <v>24</v>
      </c>
    </row>
    <row r="97" spans="1:7" x14ac:dyDescent="0.3">
      <c r="A97" s="177" t="s">
        <v>23</v>
      </c>
      <c r="B97" s="25"/>
      <c r="C97" s="12" t="s">
        <v>21</v>
      </c>
      <c r="D97" s="12" t="s">
        <v>20</v>
      </c>
      <c r="E97" s="12" t="s">
        <v>19</v>
      </c>
      <c r="F97" s="12" t="s">
        <v>18</v>
      </c>
      <c r="G97" s="178" t="s">
        <v>17</v>
      </c>
    </row>
    <row r="98" spans="1:7" x14ac:dyDescent="0.3">
      <c r="A98" s="177" t="s">
        <v>81</v>
      </c>
      <c r="B98" s="25"/>
      <c r="C98" s="12"/>
      <c r="D98" s="7"/>
      <c r="E98" s="12"/>
      <c r="F98" s="7"/>
      <c r="G98" s="178"/>
    </row>
    <row r="99" spans="1:7" s="13" customFormat="1" x14ac:dyDescent="0.3">
      <c r="A99" s="187" t="s">
        <v>80</v>
      </c>
      <c r="B99" s="22"/>
      <c r="C99" s="44">
        <v>113902.27</v>
      </c>
      <c r="D99" s="45">
        <v>0</v>
      </c>
      <c r="E99" s="45">
        <v>0</v>
      </c>
      <c r="F99" s="44">
        <v>113902.27</v>
      </c>
      <c r="G99" s="194">
        <v>0</v>
      </c>
    </row>
    <row r="100" spans="1:7" s="42" customFormat="1" x14ac:dyDescent="0.3">
      <c r="A100" s="188" t="s">
        <v>73</v>
      </c>
      <c r="B100" s="34"/>
      <c r="C100" s="43">
        <f>SUM(C99)</f>
        <v>113902.27</v>
      </c>
      <c r="D100" s="43">
        <f>SUM(D99)</f>
        <v>0</v>
      </c>
      <c r="E100" s="43">
        <v>0</v>
      </c>
      <c r="F100" s="43">
        <v>113902.27</v>
      </c>
      <c r="G100" s="197">
        <v>0</v>
      </c>
    </row>
    <row r="101" spans="1:7" ht="18" thickBot="1" x14ac:dyDescent="0.35">
      <c r="A101" s="205"/>
      <c r="B101" s="27"/>
      <c r="C101" s="41"/>
      <c r="D101" s="41"/>
      <c r="E101" s="41"/>
      <c r="F101" s="41"/>
      <c r="G101" s="206"/>
    </row>
    <row r="102" spans="1:7" ht="18" thickTop="1" x14ac:dyDescent="0.3">
      <c r="A102" s="207"/>
      <c r="B102" s="40"/>
      <c r="C102" s="39"/>
      <c r="D102" s="39"/>
      <c r="E102" s="39"/>
      <c r="F102" s="39"/>
      <c r="G102" s="178" t="s">
        <v>24</v>
      </c>
    </row>
    <row r="103" spans="1:7" x14ac:dyDescent="0.3">
      <c r="A103" s="193" t="s">
        <v>79</v>
      </c>
      <c r="B103" s="25"/>
      <c r="C103" s="24" t="s">
        <v>21</v>
      </c>
      <c r="D103" s="24" t="s">
        <v>20</v>
      </c>
      <c r="E103" s="24" t="s">
        <v>19</v>
      </c>
      <c r="F103" s="24" t="s">
        <v>18</v>
      </c>
      <c r="G103" s="178" t="s">
        <v>17</v>
      </c>
    </row>
    <row r="104" spans="1:7" x14ac:dyDescent="0.3">
      <c r="A104" s="179"/>
      <c r="B104" s="25"/>
      <c r="C104" s="24"/>
      <c r="D104" s="24"/>
      <c r="E104" s="24"/>
      <c r="F104" s="24"/>
      <c r="G104" s="178"/>
    </row>
    <row r="105" spans="1:7" x14ac:dyDescent="0.3">
      <c r="A105" s="177" t="s">
        <v>78</v>
      </c>
      <c r="B105" s="25"/>
      <c r="C105" s="20">
        <f>C41</f>
        <v>3674643.6204576846</v>
      </c>
      <c r="D105" s="8">
        <f>D41</f>
        <v>0</v>
      </c>
      <c r="E105" s="20">
        <v>2262060.8199999998</v>
      </c>
      <c r="F105" s="19">
        <f t="shared" ref="F105:F111" si="12">C105-E105</f>
        <v>1412582.8004576848</v>
      </c>
      <c r="G105" s="194">
        <f t="shared" ref="G105:G111" si="13">E105/C105</f>
        <v>0.61558644963732712</v>
      </c>
    </row>
    <row r="106" spans="1:7" x14ac:dyDescent="0.3">
      <c r="A106" s="177" t="s">
        <v>77</v>
      </c>
      <c r="B106" s="25"/>
      <c r="C106" s="20">
        <f>C60</f>
        <v>1291000</v>
      </c>
      <c r="D106" s="8">
        <f>D60</f>
        <v>0</v>
      </c>
      <c r="E106" s="20">
        <v>938100.58</v>
      </c>
      <c r="F106" s="19">
        <f t="shared" si="12"/>
        <v>352899.42000000004</v>
      </c>
      <c r="G106" s="194">
        <f t="shared" si="13"/>
        <v>0.72664646010844303</v>
      </c>
    </row>
    <row r="107" spans="1:7" x14ac:dyDescent="0.3">
      <c r="A107" s="177" t="s">
        <v>76</v>
      </c>
      <c r="B107" s="25"/>
      <c r="C107" s="20">
        <f>C75</f>
        <v>1170750</v>
      </c>
      <c r="D107" s="20">
        <f>D75</f>
        <v>0</v>
      </c>
      <c r="E107" s="20">
        <v>665580.34</v>
      </c>
      <c r="F107" s="19">
        <f t="shared" si="12"/>
        <v>505169.66000000003</v>
      </c>
      <c r="G107" s="194">
        <f t="shared" si="13"/>
        <v>0.56850765748451848</v>
      </c>
    </row>
    <row r="108" spans="1:7" x14ac:dyDescent="0.3">
      <c r="A108" s="177" t="s">
        <v>75</v>
      </c>
      <c r="B108" s="25"/>
      <c r="C108" s="20">
        <f>C86</f>
        <v>13500</v>
      </c>
      <c r="D108" s="8">
        <f>D86</f>
        <v>0</v>
      </c>
      <c r="E108" s="20">
        <v>6813.44</v>
      </c>
      <c r="F108" s="19">
        <f t="shared" si="12"/>
        <v>6686.56</v>
      </c>
      <c r="G108" s="194">
        <f t="shared" si="13"/>
        <v>0.50469925925925918</v>
      </c>
    </row>
    <row r="109" spans="1:7" x14ac:dyDescent="0.3">
      <c r="A109" s="177" t="s">
        <v>74</v>
      </c>
      <c r="B109" s="25"/>
      <c r="C109" s="20">
        <f>C94</f>
        <v>31000</v>
      </c>
      <c r="D109" s="8">
        <f>D94</f>
        <v>0</v>
      </c>
      <c r="E109" s="20">
        <v>25120</v>
      </c>
      <c r="F109" s="19">
        <f t="shared" si="12"/>
        <v>5880</v>
      </c>
      <c r="G109" s="194">
        <f t="shared" si="13"/>
        <v>0.81032258064516127</v>
      </c>
    </row>
    <row r="110" spans="1:7" x14ac:dyDescent="0.3">
      <c r="A110" s="177" t="s">
        <v>73</v>
      </c>
      <c r="B110" s="25"/>
      <c r="C110" s="20">
        <f>C99</f>
        <v>113902.27</v>
      </c>
      <c r="D110" s="8">
        <f>D100</f>
        <v>0</v>
      </c>
      <c r="E110" s="20">
        <v>0</v>
      </c>
      <c r="F110" s="19">
        <f t="shared" si="12"/>
        <v>113902.27</v>
      </c>
      <c r="G110" s="194">
        <f t="shared" si="13"/>
        <v>0</v>
      </c>
    </row>
    <row r="111" spans="1:7" s="37" customFormat="1" x14ac:dyDescent="0.3">
      <c r="A111" s="188" t="s">
        <v>72</v>
      </c>
      <c r="B111" s="34"/>
      <c r="C111" s="16">
        <f>C105+C106+C107+C108+C109+C110</f>
        <v>6294795.8904576842</v>
      </c>
      <c r="D111" s="16">
        <f>SUM(D105:D110)</f>
        <v>0</v>
      </c>
      <c r="E111" s="16">
        <f>E105+E106+E107+E108+E109</f>
        <v>3897675.1799999997</v>
      </c>
      <c r="F111" s="16">
        <f t="shared" si="12"/>
        <v>2397120.7104576845</v>
      </c>
      <c r="G111" s="197">
        <f t="shared" si="13"/>
        <v>0.61919008143036169</v>
      </c>
    </row>
    <row r="112" spans="1:7" ht="18" thickBot="1" x14ac:dyDescent="0.35">
      <c r="A112" s="205" t="s">
        <v>13</v>
      </c>
      <c r="B112" s="27"/>
      <c r="C112" s="26"/>
      <c r="D112" s="26"/>
      <c r="E112" s="26"/>
      <c r="F112" s="26"/>
      <c r="G112" s="206"/>
    </row>
    <row r="113" spans="1:7" ht="18" thickTop="1" x14ac:dyDescent="0.3">
      <c r="A113" s="177"/>
      <c r="B113" s="25" t="s">
        <v>25</v>
      </c>
      <c r="C113" s="12"/>
      <c r="D113" s="12"/>
      <c r="E113" s="12"/>
      <c r="F113" s="12"/>
      <c r="G113" s="259" t="s">
        <v>308</v>
      </c>
    </row>
    <row r="114" spans="1:7" x14ac:dyDescent="0.3">
      <c r="A114" s="177" t="s">
        <v>23</v>
      </c>
      <c r="B114" s="25" t="s">
        <v>22</v>
      </c>
      <c r="C114" s="12" t="s">
        <v>21</v>
      </c>
      <c r="D114" s="24" t="s">
        <v>20</v>
      </c>
      <c r="E114" s="12" t="s">
        <v>19</v>
      </c>
      <c r="F114" s="24" t="s">
        <v>18</v>
      </c>
      <c r="G114" s="260"/>
    </row>
    <row r="115" spans="1:7" x14ac:dyDescent="0.3">
      <c r="A115" s="177" t="s">
        <v>71</v>
      </c>
      <c r="B115" s="122"/>
      <c r="C115" s="8">
        <v>706000</v>
      </c>
      <c r="D115" s="122"/>
      <c r="E115" s="122"/>
      <c r="F115" s="12"/>
      <c r="G115" s="178"/>
    </row>
    <row r="116" spans="1:7" x14ac:dyDescent="0.3">
      <c r="A116" s="186" t="s">
        <v>70</v>
      </c>
      <c r="B116" s="122">
        <v>56210</v>
      </c>
      <c r="C116" s="8"/>
      <c r="D116" s="208">
        <v>0</v>
      </c>
      <c r="E116" s="20">
        <v>18.850000000000001</v>
      </c>
      <c r="F116" s="7"/>
      <c r="G116" s="178"/>
    </row>
    <row r="117" spans="1:7" x14ac:dyDescent="0.3">
      <c r="A117" s="209" t="s">
        <v>69</v>
      </c>
      <c r="B117" s="23" t="s">
        <v>49</v>
      </c>
      <c r="C117" s="7"/>
      <c r="D117" s="208">
        <v>0</v>
      </c>
      <c r="E117" s="20">
        <v>23263.5</v>
      </c>
      <c r="F117" s="7"/>
      <c r="G117" s="178"/>
    </row>
    <row r="118" spans="1:7" x14ac:dyDescent="0.3">
      <c r="A118" s="209" t="s">
        <v>68</v>
      </c>
      <c r="B118" s="23" t="s">
        <v>67</v>
      </c>
      <c r="C118" s="12"/>
      <c r="D118" s="208">
        <v>0</v>
      </c>
      <c r="E118" s="20">
        <v>610</v>
      </c>
      <c r="F118" s="7"/>
      <c r="G118" s="178"/>
    </row>
    <row r="119" spans="1:7" x14ac:dyDescent="0.3">
      <c r="A119" s="209" t="s">
        <v>66</v>
      </c>
      <c r="B119" s="23" t="s">
        <v>65</v>
      </c>
      <c r="C119" s="7"/>
      <c r="D119" s="208">
        <v>0</v>
      </c>
      <c r="E119" s="20">
        <v>25082.58</v>
      </c>
      <c r="F119" s="7"/>
      <c r="G119" s="178"/>
    </row>
    <row r="120" spans="1:7" x14ac:dyDescent="0.3">
      <c r="A120" s="209" t="s">
        <v>64</v>
      </c>
      <c r="B120" s="23" t="s">
        <v>63</v>
      </c>
      <c r="C120" s="7"/>
      <c r="D120" s="208">
        <v>0</v>
      </c>
      <c r="E120" s="20">
        <v>112263.86</v>
      </c>
      <c r="F120" s="7"/>
      <c r="G120" s="178"/>
    </row>
    <row r="121" spans="1:7" x14ac:dyDescent="0.3">
      <c r="A121" s="209" t="s">
        <v>62</v>
      </c>
      <c r="B121" s="23" t="s">
        <v>61</v>
      </c>
      <c r="C121" s="7"/>
      <c r="D121" s="208">
        <v>0</v>
      </c>
      <c r="E121" s="20">
        <v>3845.5</v>
      </c>
      <c r="F121" s="7"/>
      <c r="G121" s="178"/>
    </row>
    <row r="122" spans="1:7" x14ac:dyDescent="0.3">
      <c r="A122" s="209" t="s">
        <v>15</v>
      </c>
      <c r="B122" s="23" t="s">
        <v>14</v>
      </c>
      <c r="C122" s="7"/>
      <c r="D122" s="208">
        <v>0</v>
      </c>
      <c r="E122" s="20">
        <v>30550.54</v>
      </c>
      <c r="F122" s="7"/>
      <c r="G122" s="178"/>
    </row>
    <row r="123" spans="1:7" x14ac:dyDescent="0.3">
      <c r="A123" s="209" t="s">
        <v>60</v>
      </c>
      <c r="B123" s="23" t="s">
        <v>59</v>
      </c>
      <c r="C123" s="7"/>
      <c r="D123" s="208">
        <v>0</v>
      </c>
      <c r="E123" s="20">
        <v>0</v>
      </c>
      <c r="F123" s="7"/>
      <c r="G123" s="178"/>
    </row>
    <row r="124" spans="1:7" x14ac:dyDescent="0.3">
      <c r="A124" s="209" t="s">
        <v>58</v>
      </c>
      <c r="B124" s="23" t="s">
        <v>57</v>
      </c>
      <c r="C124" s="5"/>
      <c r="D124" s="208">
        <v>0</v>
      </c>
      <c r="E124" s="19">
        <v>5187.8</v>
      </c>
      <c r="F124" s="20"/>
      <c r="G124" s="178"/>
    </row>
    <row r="125" spans="1:7" x14ac:dyDescent="0.3">
      <c r="A125" s="209" t="s">
        <v>56</v>
      </c>
      <c r="B125" s="23" t="s">
        <v>55</v>
      </c>
      <c r="C125" s="5"/>
      <c r="D125" s="208">
        <v>0</v>
      </c>
      <c r="E125" s="20">
        <v>750</v>
      </c>
      <c r="F125" s="7"/>
      <c r="G125" s="178"/>
    </row>
    <row r="126" spans="1:7" x14ac:dyDescent="0.3">
      <c r="A126" s="209" t="s">
        <v>54</v>
      </c>
      <c r="B126" s="23" t="s">
        <v>53</v>
      </c>
      <c r="C126" s="7"/>
      <c r="D126" s="208">
        <v>0</v>
      </c>
      <c r="E126" s="20">
        <v>2127</v>
      </c>
      <c r="F126" s="7"/>
      <c r="G126" s="178"/>
    </row>
    <row r="127" spans="1:7" x14ac:dyDescent="0.3">
      <c r="A127" s="209" t="s">
        <v>52</v>
      </c>
      <c r="B127" s="23" t="s">
        <v>51</v>
      </c>
      <c r="C127" s="7"/>
      <c r="D127" s="208">
        <v>0</v>
      </c>
      <c r="E127" s="20">
        <v>39765.83</v>
      </c>
      <c r="F127" s="7"/>
      <c r="G127" s="178"/>
    </row>
    <row r="128" spans="1:7" x14ac:dyDescent="0.3">
      <c r="A128" s="209" t="s">
        <v>50</v>
      </c>
      <c r="B128" s="23" t="s">
        <v>49</v>
      </c>
      <c r="C128" s="7"/>
      <c r="D128" s="208">
        <v>0</v>
      </c>
      <c r="E128" s="20">
        <v>0</v>
      </c>
      <c r="F128" s="7"/>
      <c r="G128" s="178"/>
    </row>
    <row r="129" spans="1:7" x14ac:dyDescent="0.3">
      <c r="A129" s="209" t="s">
        <v>48</v>
      </c>
      <c r="B129" s="23" t="s">
        <v>47</v>
      </c>
      <c r="C129" s="7"/>
      <c r="D129" s="208">
        <v>0</v>
      </c>
      <c r="E129" s="20">
        <v>0</v>
      </c>
      <c r="F129" s="7"/>
      <c r="G129" s="178"/>
    </row>
    <row r="130" spans="1:7" x14ac:dyDescent="0.3">
      <c r="A130" s="210" t="s">
        <v>12</v>
      </c>
      <c r="B130" s="23" t="s">
        <v>11</v>
      </c>
      <c r="C130" s="7"/>
      <c r="D130" s="208">
        <v>0</v>
      </c>
      <c r="E130" s="19">
        <v>0</v>
      </c>
      <c r="F130" s="7"/>
      <c r="G130" s="178"/>
    </row>
    <row r="131" spans="1:7" x14ac:dyDescent="0.3">
      <c r="A131" s="209" t="s">
        <v>3</v>
      </c>
      <c r="B131" s="23" t="s">
        <v>46</v>
      </c>
      <c r="C131" s="7"/>
      <c r="D131" s="208">
        <v>0</v>
      </c>
      <c r="E131" s="20">
        <v>544.79999999999995</v>
      </c>
      <c r="F131" s="7"/>
      <c r="G131" s="178"/>
    </row>
    <row r="132" spans="1:7" x14ac:dyDescent="0.3">
      <c r="A132" s="209" t="s">
        <v>304</v>
      </c>
      <c r="B132" s="23" t="s">
        <v>5</v>
      </c>
      <c r="C132" s="7"/>
      <c r="D132" s="208"/>
      <c r="E132" s="20">
        <v>210.23</v>
      </c>
      <c r="F132" s="7"/>
      <c r="G132" s="178"/>
    </row>
    <row r="133" spans="1:7" x14ac:dyDescent="0.3">
      <c r="A133" s="209" t="s">
        <v>45</v>
      </c>
      <c r="B133" s="23" t="s">
        <v>8</v>
      </c>
      <c r="C133" s="7"/>
      <c r="D133" s="208">
        <v>0</v>
      </c>
      <c r="E133" s="20">
        <v>2478.5700000000002</v>
      </c>
      <c r="F133" s="7"/>
      <c r="G133" s="178"/>
    </row>
    <row r="134" spans="1:7" x14ac:dyDescent="0.3">
      <c r="A134" s="209" t="s">
        <v>315</v>
      </c>
      <c r="B134" s="23" t="s">
        <v>316</v>
      </c>
      <c r="C134" s="7"/>
      <c r="D134" s="208"/>
      <c r="E134" s="20">
        <v>289648</v>
      </c>
      <c r="F134" s="7"/>
      <c r="G134" s="178"/>
    </row>
    <row r="135" spans="1:7" x14ac:dyDescent="0.3">
      <c r="A135" s="209" t="s">
        <v>44</v>
      </c>
      <c r="B135" s="23" t="s">
        <v>43</v>
      </c>
      <c r="C135" s="7"/>
      <c r="D135" s="208">
        <v>0</v>
      </c>
      <c r="E135" s="20">
        <v>100</v>
      </c>
      <c r="F135" s="7"/>
      <c r="G135" s="178"/>
    </row>
    <row r="136" spans="1:7" x14ac:dyDescent="0.3">
      <c r="A136" s="209" t="s">
        <v>42</v>
      </c>
      <c r="B136" s="23" t="s">
        <v>41</v>
      </c>
      <c r="C136" s="7"/>
      <c r="D136" s="208">
        <v>0</v>
      </c>
      <c r="E136" s="20">
        <v>0</v>
      </c>
      <c r="F136" s="7"/>
      <c r="G136" s="178"/>
    </row>
    <row r="137" spans="1:7" x14ac:dyDescent="0.3">
      <c r="A137" s="188" t="s">
        <v>40</v>
      </c>
      <c r="B137" s="34"/>
      <c r="C137" s="32">
        <f>SUM(C115:C136)</f>
        <v>706000</v>
      </c>
      <c r="D137" s="199">
        <f>SUM(D116:D136)</f>
        <v>0</v>
      </c>
      <c r="E137" s="255">
        <f>SUM(E116:E136)</f>
        <v>536447.06000000006</v>
      </c>
      <c r="F137" s="256">
        <f>C137-E137</f>
        <v>169552.93999999994</v>
      </c>
      <c r="G137" s="257">
        <f>E137/C137</f>
        <v>0.75984002832861197</v>
      </c>
    </row>
    <row r="138" spans="1:7" ht="18" thickBot="1" x14ac:dyDescent="0.35">
      <c r="A138" s="205"/>
      <c r="B138" s="27"/>
      <c r="C138" s="26"/>
      <c r="D138" s="31"/>
      <c r="E138" s="26"/>
      <c r="F138" s="26"/>
      <c r="G138" s="206"/>
    </row>
    <row r="139" spans="1:7" ht="18" thickTop="1" x14ac:dyDescent="0.3">
      <c r="A139" s="186"/>
      <c r="B139" s="25" t="s">
        <v>193</v>
      </c>
      <c r="C139" s="12"/>
      <c r="D139" s="7"/>
      <c r="E139" s="7"/>
      <c r="F139" s="7"/>
      <c r="G139" s="178" t="s">
        <v>24</v>
      </c>
    </row>
    <row r="140" spans="1:7" x14ac:dyDescent="0.3">
      <c r="A140" s="177" t="s">
        <v>23</v>
      </c>
      <c r="B140" s="25" t="s">
        <v>22</v>
      </c>
      <c r="C140" s="12" t="s">
        <v>21</v>
      </c>
      <c r="D140" s="12" t="s">
        <v>20</v>
      </c>
      <c r="E140" s="12" t="s">
        <v>19</v>
      </c>
      <c r="F140" s="12" t="s">
        <v>18</v>
      </c>
      <c r="G140" s="178" t="s">
        <v>17</v>
      </c>
    </row>
    <row r="141" spans="1:7" x14ac:dyDescent="0.3">
      <c r="A141" s="177" t="s">
        <v>39</v>
      </c>
      <c r="B141" s="25"/>
      <c r="C141" s="12"/>
      <c r="D141" s="12"/>
      <c r="E141" s="12"/>
      <c r="F141" s="12"/>
      <c r="G141" s="178"/>
    </row>
    <row r="142" spans="1:7" x14ac:dyDescent="0.3">
      <c r="A142" s="210" t="s">
        <v>38</v>
      </c>
      <c r="B142" s="30" t="s">
        <v>37</v>
      </c>
      <c r="C142" s="20">
        <v>9642</v>
      </c>
      <c r="D142" s="20">
        <v>0</v>
      </c>
      <c r="E142" s="20">
        <v>578.44000000000005</v>
      </c>
      <c r="F142" s="20">
        <v>9063.56</v>
      </c>
      <c r="G142" s="194">
        <v>0.06</v>
      </c>
    </row>
    <row r="143" spans="1:7" x14ac:dyDescent="0.3">
      <c r="A143" s="210" t="s">
        <v>307</v>
      </c>
      <c r="B143" s="30" t="s">
        <v>36</v>
      </c>
      <c r="C143" s="20">
        <v>2064</v>
      </c>
      <c r="D143" s="20">
        <v>0</v>
      </c>
      <c r="E143" s="20">
        <v>2064</v>
      </c>
      <c r="F143" s="20">
        <v>0</v>
      </c>
      <c r="G143" s="194">
        <v>1</v>
      </c>
    </row>
    <row r="144" spans="1:7" x14ac:dyDescent="0.3">
      <c r="A144" s="210" t="s">
        <v>305</v>
      </c>
      <c r="B144" s="22" t="s">
        <v>301</v>
      </c>
      <c r="C144" s="20">
        <v>5639</v>
      </c>
      <c r="D144" s="20"/>
      <c r="E144" s="20">
        <v>0</v>
      </c>
      <c r="F144" s="20">
        <v>5639</v>
      </c>
      <c r="G144" s="194">
        <v>0</v>
      </c>
    </row>
    <row r="145" spans="1:13" x14ac:dyDescent="0.3">
      <c r="A145" s="210" t="s">
        <v>306</v>
      </c>
      <c r="B145" s="22" t="s">
        <v>36</v>
      </c>
      <c r="C145" s="182">
        <v>2091</v>
      </c>
      <c r="D145" s="20">
        <v>0</v>
      </c>
      <c r="E145" s="20">
        <v>0</v>
      </c>
      <c r="F145" s="20">
        <v>2091</v>
      </c>
      <c r="G145" s="194">
        <v>0</v>
      </c>
    </row>
    <row r="146" spans="1:13" x14ac:dyDescent="0.3">
      <c r="A146" s="210" t="s">
        <v>35</v>
      </c>
      <c r="B146" s="29" t="s">
        <v>34</v>
      </c>
      <c r="C146" s="20">
        <v>0</v>
      </c>
      <c r="D146" s="20">
        <v>0</v>
      </c>
      <c r="E146" s="20">
        <v>0</v>
      </c>
      <c r="F146" s="20">
        <v>0</v>
      </c>
    </row>
    <row r="147" spans="1:13" x14ac:dyDescent="0.3">
      <c r="A147" s="212" t="s">
        <v>33</v>
      </c>
      <c r="B147" s="28"/>
      <c r="C147" s="16">
        <f>C142+C143+C144+C145</f>
        <v>19436</v>
      </c>
      <c r="D147" s="16">
        <f>SUM(D142:D146)</f>
        <v>0</v>
      </c>
      <c r="E147" s="16">
        <v>2642.44</v>
      </c>
      <c r="F147" s="16">
        <f>F142+F144+F145</f>
        <v>16793.559999999998</v>
      </c>
      <c r="G147" s="247">
        <v>0.13600000000000001</v>
      </c>
    </row>
    <row r="148" spans="1:13" ht="18" thickBot="1" x14ac:dyDescent="0.35">
      <c r="A148" s="205"/>
      <c r="B148" s="27"/>
      <c r="C148" s="26"/>
      <c r="D148" s="26"/>
      <c r="E148" s="26"/>
      <c r="F148" s="26"/>
      <c r="G148" s="206"/>
    </row>
    <row r="149" spans="1:13" ht="18" thickTop="1" x14ac:dyDescent="0.3">
      <c r="A149" s="186"/>
      <c r="B149" s="11"/>
      <c r="C149" s="7"/>
      <c r="D149" s="7"/>
      <c r="E149" s="7"/>
      <c r="F149" s="7"/>
      <c r="G149" s="178" t="s">
        <v>24</v>
      </c>
    </row>
    <row r="150" spans="1:13" x14ac:dyDescent="0.3">
      <c r="A150" s="177" t="s">
        <v>23</v>
      </c>
      <c r="B150" s="11"/>
      <c r="C150" s="7"/>
      <c r="D150" s="258" t="s">
        <v>32</v>
      </c>
      <c r="E150" s="258"/>
      <c r="F150" s="258"/>
      <c r="G150" s="178" t="s">
        <v>31</v>
      </c>
    </row>
    <row r="151" spans="1:13" x14ac:dyDescent="0.3">
      <c r="A151" s="213" t="s">
        <v>30</v>
      </c>
      <c r="B151" s="11"/>
      <c r="C151" s="7"/>
      <c r="D151" s="7"/>
      <c r="E151" s="7"/>
      <c r="F151" s="12"/>
      <c r="G151" s="178"/>
    </row>
    <row r="152" spans="1:13" x14ac:dyDescent="0.3">
      <c r="A152" s="209" t="s">
        <v>29</v>
      </c>
      <c r="B152" s="11"/>
      <c r="C152" s="7"/>
      <c r="D152" s="7"/>
      <c r="E152" s="20">
        <v>21084.68</v>
      </c>
      <c r="F152" s="7"/>
      <c r="G152" s="178"/>
      <c r="M152" s="1" t="s">
        <v>194</v>
      </c>
    </row>
    <row r="153" spans="1:13" x14ac:dyDescent="0.3">
      <c r="A153" s="209" t="s">
        <v>28</v>
      </c>
      <c r="B153" s="11"/>
      <c r="C153" s="7"/>
      <c r="D153" s="7"/>
      <c r="E153" s="20">
        <v>157172.35999999999</v>
      </c>
      <c r="F153" s="7"/>
      <c r="G153" s="178"/>
    </row>
    <row r="154" spans="1:13" x14ac:dyDescent="0.3">
      <c r="A154" s="209" t="s">
        <v>27</v>
      </c>
      <c r="B154" s="11"/>
      <c r="C154" s="7"/>
      <c r="D154" s="7"/>
      <c r="E154" s="20"/>
      <c r="F154" s="7"/>
      <c r="G154" s="178"/>
    </row>
    <row r="155" spans="1:13" x14ac:dyDescent="0.3">
      <c r="A155" s="188" t="s">
        <v>26</v>
      </c>
      <c r="B155" s="18"/>
      <c r="C155" s="17"/>
      <c r="D155" s="17"/>
      <c r="E155" s="16">
        <f>E152+E153</f>
        <v>178257.03999999998</v>
      </c>
      <c r="F155" s="17"/>
      <c r="G155" s="211"/>
    </row>
    <row r="156" spans="1:13" ht="18" thickBot="1" x14ac:dyDescent="0.35">
      <c r="A156" s="205"/>
      <c r="B156" s="27"/>
      <c r="C156" s="26"/>
      <c r="D156" s="26"/>
      <c r="E156" s="26"/>
      <c r="F156" s="26"/>
      <c r="G156" s="206"/>
    </row>
    <row r="157" spans="1:13" ht="18" thickTop="1" x14ac:dyDescent="0.3">
      <c r="A157" s="177"/>
      <c r="B157" s="25" t="s">
        <v>25</v>
      </c>
      <c r="C157" s="12"/>
      <c r="D157" s="12"/>
      <c r="E157" s="12"/>
      <c r="F157" s="12"/>
      <c r="G157" s="178" t="s">
        <v>24</v>
      </c>
    </row>
    <row r="158" spans="1:13" x14ac:dyDescent="0.3">
      <c r="A158" s="177" t="s">
        <v>23</v>
      </c>
      <c r="B158" s="25" t="s">
        <v>22</v>
      </c>
      <c r="C158" s="12" t="s">
        <v>21</v>
      </c>
      <c r="D158" s="24" t="s">
        <v>20</v>
      </c>
      <c r="E158" s="12" t="s">
        <v>19</v>
      </c>
      <c r="F158" s="24" t="s">
        <v>18</v>
      </c>
      <c r="G158" s="178" t="s">
        <v>17</v>
      </c>
    </row>
    <row r="159" spans="1:13" x14ac:dyDescent="0.3">
      <c r="A159" s="177" t="s">
        <v>191</v>
      </c>
      <c r="B159" s="11"/>
      <c r="C159" s="8">
        <v>275000</v>
      </c>
      <c r="D159" s="12"/>
      <c r="E159" s="12"/>
      <c r="F159" s="12"/>
      <c r="G159" s="178"/>
    </row>
    <row r="160" spans="1:13" x14ac:dyDescent="0.3">
      <c r="A160" s="209" t="s">
        <v>16</v>
      </c>
      <c r="B160" s="11">
        <v>51187</v>
      </c>
      <c r="C160" s="7"/>
      <c r="D160" s="62">
        <v>0</v>
      </c>
      <c r="E160" s="20">
        <v>26912.57</v>
      </c>
      <c r="F160" s="12"/>
      <c r="G160" s="178"/>
    </row>
    <row r="161" spans="1:7" x14ac:dyDescent="0.3">
      <c r="A161" s="209" t="s">
        <v>15</v>
      </c>
      <c r="B161" s="23" t="s">
        <v>14</v>
      </c>
      <c r="C161" s="7"/>
      <c r="D161" s="62">
        <v>0</v>
      </c>
      <c r="E161" s="20">
        <v>20467.36</v>
      </c>
      <c r="F161" s="12"/>
      <c r="G161" s="178"/>
    </row>
    <row r="162" spans="1:7" x14ac:dyDescent="0.3">
      <c r="A162" s="210" t="s">
        <v>12</v>
      </c>
      <c r="B162" s="23" t="s">
        <v>11</v>
      </c>
      <c r="C162" s="7"/>
      <c r="D162" s="62">
        <v>0</v>
      </c>
      <c r="E162" s="19">
        <v>0</v>
      </c>
      <c r="F162" s="7"/>
      <c r="G162" s="178"/>
    </row>
    <row r="163" spans="1:7" x14ac:dyDescent="0.3">
      <c r="A163" s="209" t="s">
        <v>10</v>
      </c>
      <c r="B163" s="11">
        <v>55000</v>
      </c>
      <c r="C163" s="7"/>
      <c r="D163" s="62">
        <v>0</v>
      </c>
      <c r="E163" s="20">
        <v>498</v>
      </c>
      <c r="F163" s="12"/>
      <c r="G163" s="178"/>
    </row>
    <row r="164" spans="1:7" x14ac:dyDescent="0.3">
      <c r="A164" s="187" t="s">
        <v>9</v>
      </c>
      <c r="B164" s="22" t="s">
        <v>8</v>
      </c>
      <c r="C164" s="7"/>
      <c r="D164" s="62">
        <v>0</v>
      </c>
      <c r="E164" s="20">
        <v>4002.21</v>
      </c>
      <c r="F164" s="12"/>
      <c r="G164" s="178"/>
    </row>
    <row r="165" spans="1:7" s="13" customFormat="1" x14ac:dyDescent="0.3">
      <c r="A165" s="210" t="s">
        <v>7</v>
      </c>
      <c r="B165" s="21">
        <v>51190</v>
      </c>
      <c r="C165" s="5"/>
      <c r="D165" s="62">
        <v>0</v>
      </c>
      <c r="E165" s="19">
        <v>32464.35</v>
      </c>
      <c r="F165" s="5"/>
      <c r="G165" s="192"/>
    </row>
    <row r="166" spans="1:7" s="13" customFormat="1" x14ac:dyDescent="0.3">
      <c r="A166" s="210" t="s">
        <v>299</v>
      </c>
      <c r="B166" s="21">
        <v>56150</v>
      </c>
      <c r="C166" s="5"/>
      <c r="D166" s="62">
        <v>0</v>
      </c>
      <c r="E166" s="19">
        <v>3415.87</v>
      </c>
      <c r="F166" s="5"/>
      <c r="G166" s="192"/>
    </row>
    <row r="167" spans="1:7" s="13" customFormat="1" x14ac:dyDescent="0.3">
      <c r="A167" s="187" t="s">
        <v>6</v>
      </c>
      <c r="B167" s="22" t="s">
        <v>5</v>
      </c>
      <c r="C167" s="19"/>
      <c r="D167" s="62">
        <v>0</v>
      </c>
      <c r="E167" s="20">
        <v>32.17</v>
      </c>
      <c r="F167" s="19"/>
      <c r="G167" s="192"/>
    </row>
    <row r="168" spans="1:7" s="13" customFormat="1" x14ac:dyDescent="0.3">
      <c r="A168" s="187" t="s">
        <v>68</v>
      </c>
      <c r="B168" s="22" t="s">
        <v>67</v>
      </c>
      <c r="C168" s="19"/>
      <c r="D168" s="62"/>
      <c r="E168" s="20">
        <v>177</v>
      </c>
      <c r="F168" s="19"/>
      <c r="G168" s="192"/>
    </row>
    <row r="169" spans="1:7" x14ac:dyDescent="0.3">
      <c r="A169" s="209" t="s">
        <v>4</v>
      </c>
      <c r="B169" s="11">
        <v>56111</v>
      </c>
      <c r="C169" s="7"/>
      <c r="D169" s="62">
        <v>0</v>
      </c>
      <c r="E169" s="20">
        <v>59593.42</v>
      </c>
      <c r="F169" s="7"/>
      <c r="G169" s="178"/>
    </row>
    <row r="170" spans="1:7" x14ac:dyDescent="0.3">
      <c r="A170" s="209" t="s">
        <v>3</v>
      </c>
      <c r="B170" s="11">
        <v>56141</v>
      </c>
      <c r="C170" s="7"/>
      <c r="D170" s="62">
        <v>0</v>
      </c>
      <c r="E170" s="20">
        <v>2603.87</v>
      </c>
      <c r="F170" s="7"/>
      <c r="G170" s="178"/>
    </row>
    <row r="171" spans="1:7" x14ac:dyDescent="0.3">
      <c r="A171" s="209" t="s">
        <v>2</v>
      </c>
      <c r="B171" s="21">
        <v>55073</v>
      </c>
      <c r="C171" s="7"/>
      <c r="D171" s="62">
        <v>0</v>
      </c>
      <c r="E171" s="19">
        <v>4926.07</v>
      </c>
      <c r="F171" s="7"/>
      <c r="G171" s="178"/>
    </row>
    <row r="172" spans="1:7" x14ac:dyDescent="0.3">
      <c r="A172" s="209" t="s">
        <v>1</v>
      </c>
      <c r="B172" s="11">
        <v>56145</v>
      </c>
      <c r="C172" s="7"/>
      <c r="D172" s="62">
        <v>0</v>
      </c>
      <c r="E172" s="122">
        <v>0</v>
      </c>
      <c r="F172" s="7"/>
      <c r="G172" s="178"/>
    </row>
    <row r="173" spans="1:7" x14ac:dyDescent="0.3">
      <c r="A173" s="188" t="s">
        <v>0</v>
      </c>
      <c r="B173" s="18"/>
      <c r="C173" s="32">
        <f>SUM(C159:C172)</f>
        <v>275000</v>
      </c>
      <c r="D173" s="32">
        <f>SUM(D160:D172)</f>
        <v>0</v>
      </c>
      <c r="E173" s="16">
        <f>SUM(E160:E172)</f>
        <v>155092.88999999998</v>
      </c>
      <c r="F173" s="63"/>
      <c r="G173" s="211"/>
    </row>
    <row r="174" spans="1:7" s="13" customFormat="1" x14ac:dyDescent="0.3">
      <c r="A174" s="193"/>
      <c r="B174" s="15"/>
      <c r="C174" s="14"/>
      <c r="D174" s="14"/>
      <c r="E174" s="195"/>
      <c r="F174" s="6"/>
      <c r="G174" s="192"/>
    </row>
    <row r="175" spans="1:7" x14ac:dyDescent="0.3">
      <c r="A175" s="177" t="s">
        <v>300</v>
      </c>
      <c r="B175" s="11"/>
      <c r="C175" s="7"/>
      <c r="D175" s="7"/>
      <c r="E175" s="204">
        <v>23164.15</v>
      </c>
      <c r="F175" s="8"/>
      <c r="G175" s="178"/>
    </row>
    <row r="176" spans="1:7" x14ac:dyDescent="0.3">
      <c r="A176" s="177" t="s">
        <v>192</v>
      </c>
      <c r="B176" s="11"/>
      <c r="C176" s="7"/>
      <c r="D176" s="7"/>
      <c r="E176" s="204">
        <v>-21084.68</v>
      </c>
      <c r="F176" s="8"/>
      <c r="G176" s="178"/>
    </row>
    <row r="177" spans="1:7" x14ac:dyDescent="0.3">
      <c r="A177" s="177" t="s">
        <v>322</v>
      </c>
      <c r="B177" s="9"/>
      <c r="C177" s="7"/>
      <c r="D177" s="7"/>
      <c r="E177" s="204">
        <v>14310.88</v>
      </c>
      <c r="F177" s="8"/>
      <c r="G177" s="178"/>
    </row>
    <row r="178" spans="1:7" x14ac:dyDescent="0.3">
      <c r="A178" s="188" t="s">
        <v>323</v>
      </c>
      <c r="B178" s="59"/>
      <c r="C178" s="33"/>
      <c r="D178" s="33"/>
      <c r="E178" s="246">
        <f>SUM(E175:E177)</f>
        <v>16390.349999999999</v>
      </c>
      <c r="F178" s="16"/>
      <c r="G178" s="211"/>
    </row>
    <row r="179" spans="1:7" x14ac:dyDescent="0.3">
      <c r="A179" s="214"/>
      <c r="B179" s="215"/>
      <c r="C179" s="216"/>
      <c r="D179" s="216"/>
      <c r="E179" s="216"/>
      <c r="F179" s="216"/>
      <c r="G179" s="217"/>
    </row>
  </sheetData>
  <mergeCells count="2">
    <mergeCell ref="D150:F150"/>
    <mergeCell ref="G113:G114"/>
  </mergeCells>
  <phoneticPr fontId="15" type="noConversion"/>
  <pageMargins left="0.7" right="0.7" top="0.75" bottom="0.75" header="0.3" footer="0.3"/>
  <pageSetup scale="45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zoomScaleNormal="100" workbookViewId="0">
      <selection activeCell="C76" sqref="C76"/>
    </sheetView>
  </sheetViews>
  <sheetFormatPr defaultRowHeight="15" x14ac:dyDescent="0.25"/>
  <cols>
    <col min="1" max="1" width="7.5703125" style="68" customWidth="1"/>
    <col min="2" max="2" width="6.28515625" style="68" bestFit="1" customWidth="1"/>
    <col min="3" max="3" width="17.7109375" style="68" customWidth="1"/>
    <col min="4" max="4" width="26.140625" style="67" customWidth="1"/>
    <col min="5" max="5" width="19" style="66" bestFit="1" customWidth="1"/>
    <col min="6" max="6" width="15.7109375" style="66" customWidth="1"/>
    <col min="7" max="7" width="17.42578125" style="66" customWidth="1"/>
    <col min="8" max="8" width="17.5703125" style="66" customWidth="1"/>
    <col min="9" max="9" width="14" style="66" bestFit="1" customWidth="1"/>
  </cols>
  <sheetData>
    <row r="1" spans="1:9" s="113" customFormat="1" ht="21" customHeight="1" x14ac:dyDescent="0.25">
      <c r="A1" s="218" t="s">
        <v>232</v>
      </c>
      <c r="B1" s="219" t="s">
        <v>231</v>
      </c>
      <c r="C1" s="219" t="s">
        <v>230</v>
      </c>
      <c r="D1" s="220" t="s">
        <v>23</v>
      </c>
      <c r="E1" s="221" t="s">
        <v>204</v>
      </c>
      <c r="F1" s="221" t="s">
        <v>203</v>
      </c>
      <c r="G1" s="221" t="s">
        <v>202</v>
      </c>
      <c r="H1" s="221" t="s">
        <v>18</v>
      </c>
      <c r="I1" s="222" t="s">
        <v>229</v>
      </c>
    </row>
    <row r="2" spans="1:9" s="113" customFormat="1" ht="21" customHeight="1" x14ac:dyDescent="0.25">
      <c r="A2" s="223">
        <v>2014</v>
      </c>
      <c r="B2" s="96">
        <v>187</v>
      </c>
      <c r="C2" s="97" t="s">
        <v>37</v>
      </c>
      <c r="D2" s="95" t="s">
        <v>251</v>
      </c>
      <c r="E2" s="114">
        <v>9642</v>
      </c>
      <c r="F2" s="114">
        <v>0</v>
      </c>
      <c r="G2" s="114">
        <v>578.44000000000005</v>
      </c>
      <c r="H2" s="114">
        <f>E2-G2-F2</f>
        <v>9063.56</v>
      </c>
      <c r="I2" s="224">
        <v>41820</v>
      </c>
    </row>
    <row r="3" spans="1:9" s="113" customFormat="1" ht="21" customHeight="1" x14ac:dyDescent="0.25">
      <c r="A3" s="223">
        <v>2013</v>
      </c>
      <c r="B3" s="96">
        <v>187</v>
      </c>
      <c r="C3" s="175" t="s">
        <v>36</v>
      </c>
      <c r="D3" s="95" t="s">
        <v>303</v>
      </c>
      <c r="E3" s="114">
        <v>2064</v>
      </c>
      <c r="F3" s="114">
        <v>0</v>
      </c>
      <c r="G3" s="114">
        <v>2064</v>
      </c>
      <c r="H3" s="114">
        <f t="shared" ref="H3:H12" si="0">E3-G3-F3</f>
        <v>0</v>
      </c>
      <c r="I3" s="224">
        <v>41820</v>
      </c>
    </row>
    <row r="4" spans="1:9" s="85" customFormat="1" ht="21" customHeight="1" x14ac:dyDescent="0.25">
      <c r="A4" s="223" t="s">
        <v>250</v>
      </c>
      <c r="B4" s="96">
        <v>187</v>
      </c>
      <c r="C4" s="97" t="s">
        <v>247</v>
      </c>
      <c r="D4" s="95" t="s">
        <v>246</v>
      </c>
      <c r="E4" s="94">
        <v>0</v>
      </c>
      <c r="F4" s="94">
        <v>8543.75</v>
      </c>
      <c r="G4" s="94">
        <v>-27712.080000000002</v>
      </c>
      <c r="H4" s="114">
        <f t="shared" si="0"/>
        <v>19168.330000000002</v>
      </c>
      <c r="I4" s="225">
        <v>41455</v>
      </c>
    </row>
    <row r="5" spans="1:9" s="85" customFormat="1" ht="21" customHeight="1" x14ac:dyDescent="0.25">
      <c r="A5" s="223" t="s">
        <v>227</v>
      </c>
      <c r="B5" s="96">
        <v>187</v>
      </c>
      <c r="C5" s="97">
        <v>50022</v>
      </c>
      <c r="D5" s="95" t="s">
        <v>298</v>
      </c>
      <c r="E5" s="94">
        <v>86530</v>
      </c>
      <c r="F5" s="94">
        <v>0</v>
      </c>
      <c r="G5" s="94">
        <v>0</v>
      </c>
      <c r="H5" s="114">
        <f t="shared" si="0"/>
        <v>86530</v>
      </c>
      <c r="I5" s="225">
        <v>42551</v>
      </c>
    </row>
    <row r="6" spans="1:9" s="85" customFormat="1" ht="21" customHeight="1" x14ac:dyDescent="0.25">
      <c r="A6" s="223" t="s">
        <v>227</v>
      </c>
      <c r="B6" s="96">
        <v>187</v>
      </c>
      <c r="C6" s="175" t="s">
        <v>313</v>
      </c>
      <c r="D6" s="95" t="s">
        <v>314</v>
      </c>
      <c r="E6" s="94">
        <v>0</v>
      </c>
      <c r="F6" s="94">
        <v>0</v>
      </c>
      <c r="G6" s="94">
        <v>502.53</v>
      </c>
      <c r="H6" s="114">
        <f t="shared" si="0"/>
        <v>-502.53</v>
      </c>
      <c r="I6" s="225">
        <v>41820</v>
      </c>
    </row>
    <row r="7" spans="1:9" s="85" customFormat="1" ht="21" customHeight="1" x14ac:dyDescent="0.3">
      <c r="A7" s="223">
        <v>2013</v>
      </c>
      <c r="B7" s="96">
        <v>187</v>
      </c>
      <c r="C7" s="97" t="s">
        <v>249</v>
      </c>
      <c r="D7" s="95" t="s">
        <v>248</v>
      </c>
      <c r="E7" s="94">
        <v>4.6100000000000003</v>
      </c>
      <c r="F7" s="94">
        <v>0</v>
      </c>
      <c r="G7" s="204">
        <v>4.6100000000000003</v>
      </c>
      <c r="H7" s="114">
        <f t="shared" si="0"/>
        <v>0</v>
      </c>
      <c r="I7" s="225">
        <v>41547</v>
      </c>
    </row>
    <row r="8" spans="1:9" s="85" customFormat="1" ht="21" customHeight="1" x14ac:dyDescent="0.25">
      <c r="A8" s="223" t="s">
        <v>227</v>
      </c>
      <c r="B8" s="96">
        <v>187</v>
      </c>
      <c r="C8" s="97" t="s">
        <v>247</v>
      </c>
      <c r="D8" s="95" t="s">
        <v>246</v>
      </c>
      <c r="E8" s="94">
        <v>4770186</v>
      </c>
      <c r="F8" s="94">
        <v>26587.98</v>
      </c>
      <c r="G8" s="94">
        <v>3790922.11</v>
      </c>
      <c r="H8" s="114">
        <f>E8-G8-F8</f>
        <v>952675.91000000015</v>
      </c>
      <c r="I8" s="225">
        <v>41820</v>
      </c>
    </row>
    <row r="9" spans="1:9" s="85" customFormat="1" ht="21" customHeight="1" x14ac:dyDescent="0.25">
      <c r="A9" s="223" t="s">
        <v>250</v>
      </c>
      <c r="B9" s="96">
        <v>187</v>
      </c>
      <c r="C9" s="97">
        <v>50022</v>
      </c>
      <c r="D9" s="95" t="s">
        <v>298</v>
      </c>
      <c r="E9" s="94">
        <v>51313</v>
      </c>
      <c r="F9" s="94">
        <v>22186.83</v>
      </c>
      <c r="G9" s="94">
        <v>29126.17</v>
      </c>
      <c r="H9" s="114">
        <f t="shared" si="0"/>
        <v>0</v>
      </c>
      <c r="I9" s="225">
        <v>42185</v>
      </c>
    </row>
    <row r="10" spans="1:9" s="85" customFormat="1" ht="21" customHeight="1" x14ac:dyDescent="0.25">
      <c r="A10" s="223">
        <v>2014</v>
      </c>
      <c r="B10" s="96">
        <v>187</v>
      </c>
      <c r="C10" s="97" t="s">
        <v>36</v>
      </c>
      <c r="D10" s="95" t="s">
        <v>245</v>
      </c>
      <c r="E10" s="94">
        <v>2091</v>
      </c>
      <c r="F10" s="94">
        <v>0</v>
      </c>
      <c r="G10" s="94">
        <v>0</v>
      </c>
      <c r="H10" s="114">
        <f t="shared" si="0"/>
        <v>2091</v>
      </c>
      <c r="I10" s="225">
        <v>41820</v>
      </c>
    </row>
    <row r="11" spans="1:9" s="85" customFormat="1" ht="21" customHeight="1" x14ac:dyDescent="0.25">
      <c r="A11" s="223">
        <v>2014</v>
      </c>
      <c r="B11" s="96">
        <v>187</v>
      </c>
      <c r="C11" s="175" t="s">
        <v>301</v>
      </c>
      <c r="D11" s="95" t="s">
        <v>302</v>
      </c>
      <c r="E11" s="94">
        <v>5639</v>
      </c>
      <c r="F11" s="94">
        <v>0</v>
      </c>
      <c r="G11" s="94">
        <v>0</v>
      </c>
      <c r="H11" s="114">
        <f t="shared" si="0"/>
        <v>5639</v>
      </c>
      <c r="I11" s="225">
        <v>41820</v>
      </c>
    </row>
    <row r="12" spans="1:9" s="85" customFormat="1" ht="21" customHeight="1" x14ac:dyDescent="0.25">
      <c r="A12" s="223" t="s">
        <v>227</v>
      </c>
      <c r="B12" s="96">
        <v>187</v>
      </c>
      <c r="C12" s="97" t="s">
        <v>244</v>
      </c>
      <c r="D12" s="95" t="s">
        <v>243</v>
      </c>
      <c r="E12" s="94">
        <v>117521</v>
      </c>
      <c r="F12" s="94">
        <v>0</v>
      </c>
      <c r="G12" s="102">
        <v>0</v>
      </c>
      <c r="H12" s="114">
        <f t="shared" si="0"/>
        <v>117521</v>
      </c>
      <c r="I12" s="225">
        <v>41820</v>
      </c>
    </row>
    <row r="13" spans="1:9" s="85" customFormat="1" ht="21" customHeight="1" thickBot="1" x14ac:dyDescent="0.3">
      <c r="A13" s="261" t="s">
        <v>201</v>
      </c>
      <c r="B13" s="262"/>
      <c r="C13" s="262"/>
      <c r="D13" s="262"/>
      <c r="E13" s="91">
        <f>SUM(E2:E12)</f>
        <v>5044990.6100000003</v>
      </c>
      <c r="F13" s="91">
        <f>SUM(F2:F12)</f>
        <v>57318.559999999998</v>
      </c>
      <c r="G13" s="243">
        <f>SUM(G2:G12)</f>
        <v>3795485.78</v>
      </c>
      <c r="H13" s="249">
        <f>SUM(H2:H12)</f>
        <v>1192186.2700000003</v>
      </c>
      <c r="I13" s="227"/>
    </row>
    <row r="14" spans="1:9" s="85" customFormat="1" ht="21" customHeight="1" thickTop="1" x14ac:dyDescent="0.25">
      <c r="A14" s="226"/>
      <c r="B14" s="101"/>
      <c r="C14" s="101"/>
      <c r="D14" s="101"/>
      <c r="E14" s="108"/>
      <c r="F14" s="108"/>
      <c r="G14" s="112"/>
      <c r="H14" s="75"/>
      <c r="I14" s="228"/>
    </row>
    <row r="15" spans="1:9" s="99" customFormat="1" ht="21" customHeight="1" x14ac:dyDescent="0.25">
      <c r="A15" s="226" t="s">
        <v>232</v>
      </c>
      <c r="B15" s="101" t="s">
        <v>231</v>
      </c>
      <c r="C15" s="101" t="s">
        <v>230</v>
      </c>
      <c r="D15" s="100" t="s">
        <v>23</v>
      </c>
      <c r="E15" s="84" t="s">
        <v>204</v>
      </c>
      <c r="F15" s="84" t="s">
        <v>203</v>
      </c>
      <c r="G15" s="84" t="s">
        <v>202</v>
      </c>
      <c r="H15" s="84" t="s">
        <v>18</v>
      </c>
      <c r="I15" s="229" t="s">
        <v>229</v>
      </c>
    </row>
    <row r="16" spans="1:9" s="85" customFormat="1" ht="21" customHeight="1" x14ac:dyDescent="0.25">
      <c r="A16" s="223">
        <v>2010</v>
      </c>
      <c r="B16" s="96">
        <v>587</v>
      </c>
      <c r="C16" s="96">
        <v>40192</v>
      </c>
      <c r="D16" s="95" t="s">
        <v>242</v>
      </c>
      <c r="E16" s="94">
        <v>220721</v>
      </c>
      <c r="F16" s="94">
        <v>0</v>
      </c>
      <c r="G16" s="109">
        <v>195266.6</v>
      </c>
      <c r="H16" s="94">
        <f>E16-F16-G16</f>
        <v>25454.399999999994</v>
      </c>
      <c r="I16" s="230">
        <v>41760</v>
      </c>
    </row>
    <row r="17" spans="1:9" s="85" customFormat="1" ht="21" customHeight="1" thickBot="1" x14ac:dyDescent="0.3">
      <c r="A17" s="261" t="s">
        <v>200</v>
      </c>
      <c r="B17" s="262"/>
      <c r="C17" s="262"/>
      <c r="D17" s="262"/>
      <c r="E17" s="91">
        <f>SUM(E16:E16)</f>
        <v>220721</v>
      </c>
      <c r="F17" s="91">
        <f>F16</f>
        <v>0</v>
      </c>
      <c r="G17" s="111">
        <f>G16</f>
        <v>195266.6</v>
      </c>
      <c r="H17" s="91">
        <f>H16</f>
        <v>25454.399999999994</v>
      </c>
      <c r="I17" s="231"/>
    </row>
    <row r="18" spans="1:9" s="85" customFormat="1" ht="21" customHeight="1" thickTop="1" x14ac:dyDescent="0.25">
      <c r="A18" s="223"/>
      <c r="B18" s="96"/>
      <c r="C18" s="96"/>
      <c r="D18" s="95"/>
      <c r="E18" s="109"/>
      <c r="F18" s="109"/>
      <c r="G18" s="109"/>
      <c r="H18" s="110"/>
      <c r="I18" s="225"/>
    </row>
    <row r="19" spans="1:9" s="99" customFormat="1" ht="21" customHeight="1" x14ac:dyDescent="0.25">
      <c r="A19" s="226" t="s">
        <v>232</v>
      </c>
      <c r="B19" s="101" t="s">
        <v>231</v>
      </c>
      <c r="C19" s="101" t="s">
        <v>230</v>
      </c>
      <c r="D19" s="100" t="s">
        <v>23</v>
      </c>
      <c r="E19" s="84" t="s">
        <v>204</v>
      </c>
      <c r="F19" s="84" t="s">
        <v>203</v>
      </c>
      <c r="G19" s="84" t="s">
        <v>202</v>
      </c>
      <c r="H19" s="84" t="s">
        <v>18</v>
      </c>
      <c r="I19" s="229" t="s">
        <v>229</v>
      </c>
    </row>
    <row r="20" spans="1:9" s="85" customFormat="1" ht="21" customHeight="1" x14ac:dyDescent="0.25">
      <c r="A20" s="223">
        <v>2012</v>
      </c>
      <c r="B20" s="96">
        <v>587</v>
      </c>
      <c r="C20" s="96">
        <v>40114</v>
      </c>
      <c r="D20" s="95" t="s">
        <v>241</v>
      </c>
      <c r="E20" s="94">
        <v>21324.6</v>
      </c>
      <c r="F20" s="94">
        <v>0</v>
      </c>
      <c r="G20" s="94">
        <v>21324.6</v>
      </c>
      <c r="H20" s="94">
        <f>E20-F20-G20</f>
        <v>0</v>
      </c>
      <c r="I20" s="225">
        <v>41487</v>
      </c>
    </row>
    <row r="21" spans="1:9" s="85" customFormat="1" ht="21" customHeight="1" x14ac:dyDescent="0.25">
      <c r="A21" s="223">
        <v>2012</v>
      </c>
      <c r="B21" s="96">
        <v>587</v>
      </c>
      <c r="C21" s="96">
        <v>40554</v>
      </c>
      <c r="D21" s="95" t="s">
        <v>240</v>
      </c>
      <c r="E21" s="94">
        <v>140427</v>
      </c>
      <c r="F21" s="94">
        <v>0</v>
      </c>
      <c r="G21" s="94">
        <v>140427</v>
      </c>
      <c r="H21" s="94">
        <f t="shared" ref="H21:H23" si="1">E21-F21-G21</f>
        <v>0</v>
      </c>
      <c r="I21" s="225">
        <v>41487</v>
      </c>
    </row>
    <row r="22" spans="1:9" s="85" customFormat="1" ht="21" customHeight="1" x14ac:dyDescent="0.25">
      <c r="A22" s="223">
        <v>2012</v>
      </c>
      <c r="B22" s="96">
        <v>587</v>
      </c>
      <c r="C22" s="96">
        <v>40564</v>
      </c>
      <c r="D22" s="95" t="s">
        <v>239</v>
      </c>
      <c r="E22" s="94">
        <v>101896.13</v>
      </c>
      <c r="F22" s="94">
        <v>0</v>
      </c>
      <c r="G22" s="94">
        <v>101896.13</v>
      </c>
      <c r="H22" s="94">
        <f t="shared" si="1"/>
        <v>0</v>
      </c>
      <c r="I22" s="225">
        <v>41487</v>
      </c>
    </row>
    <row r="23" spans="1:9" s="85" customFormat="1" ht="21" customHeight="1" x14ac:dyDescent="0.25">
      <c r="A23" s="223">
        <v>2012</v>
      </c>
      <c r="B23" s="96">
        <v>587</v>
      </c>
      <c r="C23" s="96">
        <v>40565</v>
      </c>
      <c r="D23" s="95" t="s">
        <v>234</v>
      </c>
      <c r="E23" s="94">
        <v>1055.72</v>
      </c>
      <c r="F23" s="94">
        <v>0</v>
      </c>
      <c r="G23" s="94">
        <v>1055.72</v>
      </c>
      <c r="H23" s="94">
        <f t="shared" si="1"/>
        <v>0</v>
      </c>
      <c r="I23" s="225">
        <v>41487</v>
      </c>
    </row>
    <row r="24" spans="1:9" s="85" customFormat="1" ht="21" customHeight="1" thickBot="1" x14ac:dyDescent="0.3">
      <c r="A24" s="261" t="s">
        <v>199</v>
      </c>
      <c r="B24" s="262"/>
      <c r="C24" s="262"/>
      <c r="D24" s="262"/>
      <c r="E24" s="91">
        <f>SUM(E20:E23)</f>
        <v>264703.44999999995</v>
      </c>
      <c r="F24" s="91">
        <v>0</v>
      </c>
      <c r="G24" s="91">
        <f>SUM(G20:G23)</f>
        <v>264703.44999999995</v>
      </c>
      <c r="H24" s="91">
        <f>E24-F24-G24</f>
        <v>0</v>
      </c>
      <c r="I24" s="227"/>
    </row>
    <row r="25" spans="1:9" s="85" customFormat="1" ht="21" customHeight="1" thickTop="1" x14ac:dyDescent="0.25">
      <c r="A25" s="223"/>
      <c r="B25" s="96"/>
      <c r="C25" s="96"/>
      <c r="D25" s="100"/>
      <c r="E25" s="109"/>
      <c r="F25" s="109"/>
      <c r="G25" s="109"/>
      <c r="H25" s="109"/>
      <c r="I25" s="225"/>
    </row>
    <row r="26" spans="1:9" s="99" customFormat="1" ht="21" customHeight="1" x14ac:dyDescent="0.25">
      <c r="A26" s="226" t="s">
        <v>232</v>
      </c>
      <c r="B26" s="101" t="s">
        <v>231</v>
      </c>
      <c r="C26" s="101" t="s">
        <v>230</v>
      </c>
      <c r="D26" s="100" t="s">
        <v>23</v>
      </c>
      <c r="E26" s="84" t="s">
        <v>204</v>
      </c>
      <c r="F26" s="84" t="s">
        <v>203</v>
      </c>
      <c r="G26" s="84" t="s">
        <v>202</v>
      </c>
      <c r="H26" s="84" t="s">
        <v>18</v>
      </c>
      <c r="I26" s="229" t="s">
        <v>229</v>
      </c>
    </row>
    <row r="27" spans="1:9" s="85" customFormat="1" ht="21" customHeight="1" x14ac:dyDescent="0.25">
      <c r="A27" s="223">
        <v>2013</v>
      </c>
      <c r="B27" s="96">
        <v>587</v>
      </c>
      <c r="C27" s="96">
        <v>40564</v>
      </c>
      <c r="D27" s="95" t="s">
        <v>235</v>
      </c>
      <c r="E27" s="94">
        <v>98555</v>
      </c>
      <c r="F27" s="94">
        <v>0</v>
      </c>
      <c r="G27" s="232">
        <v>98555</v>
      </c>
      <c r="H27" s="94">
        <v>0</v>
      </c>
      <c r="I27" s="225">
        <v>41852</v>
      </c>
    </row>
    <row r="28" spans="1:9" s="85" customFormat="1" ht="21" customHeight="1" x14ac:dyDescent="0.25">
      <c r="A28" s="223">
        <v>2013</v>
      </c>
      <c r="B28" s="96">
        <v>587</v>
      </c>
      <c r="C28" s="96">
        <v>40961</v>
      </c>
      <c r="D28" s="95" t="s">
        <v>324</v>
      </c>
      <c r="E28" s="94">
        <v>424.8</v>
      </c>
      <c r="F28" s="94">
        <v>0</v>
      </c>
      <c r="G28" s="232">
        <v>0</v>
      </c>
      <c r="H28" s="94">
        <v>424.8</v>
      </c>
      <c r="I28" s="225">
        <v>41852</v>
      </c>
    </row>
    <row r="29" spans="1:9" s="85" customFormat="1" ht="21" customHeight="1" x14ac:dyDescent="0.25">
      <c r="A29" s="223">
        <v>2013</v>
      </c>
      <c r="B29" s="96">
        <v>587</v>
      </c>
      <c r="C29" s="96">
        <v>40114</v>
      </c>
      <c r="D29" s="95" t="s">
        <v>238</v>
      </c>
      <c r="E29" s="94">
        <v>39396</v>
      </c>
      <c r="F29" s="94">
        <v>0</v>
      </c>
      <c r="G29" s="232">
        <v>25585.02</v>
      </c>
      <c r="H29" s="94">
        <f>E29-G29</f>
        <v>13810.98</v>
      </c>
      <c r="I29" s="225">
        <v>41852</v>
      </c>
    </row>
    <row r="30" spans="1:9" s="85" customFormat="1" ht="21" customHeight="1" x14ac:dyDescent="0.25">
      <c r="A30" s="223">
        <v>2013</v>
      </c>
      <c r="B30" s="96">
        <v>587</v>
      </c>
      <c r="C30" s="96">
        <v>40554</v>
      </c>
      <c r="D30" s="95" t="s">
        <v>236</v>
      </c>
      <c r="E30" s="94">
        <v>137974</v>
      </c>
      <c r="F30" s="94">
        <v>0</v>
      </c>
      <c r="G30" s="232">
        <v>137974</v>
      </c>
      <c r="H30" s="94">
        <v>0</v>
      </c>
      <c r="I30" s="225">
        <v>41852</v>
      </c>
    </row>
    <row r="31" spans="1:9" s="85" customFormat="1" ht="21" customHeight="1" x14ac:dyDescent="0.25">
      <c r="A31" s="223">
        <v>2013</v>
      </c>
      <c r="B31" s="96">
        <v>587</v>
      </c>
      <c r="C31" s="96">
        <v>40565</v>
      </c>
      <c r="D31" s="95" t="s">
        <v>234</v>
      </c>
      <c r="E31" s="94">
        <v>1041</v>
      </c>
      <c r="F31" s="94">
        <v>0</v>
      </c>
      <c r="G31" s="232">
        <v>503.18</v>
      </c>
      <c r="H31" s="94">
        <v>537.82000000000005</v>
      </c>
      <c r="I31" s="225">
        <v>41852</v>
      </c>
    </row>
    <row r="32" spans="1:9" s="85" customFormat="1" ht="21" customHeight="1" thickBot="1" x14ac:dyDescent="0.3">
      <c r="A32" s="261" t="s">
        <v>198</v>
      </c>
      <c r="B32" s="262"/>
      <c r="C32" s="262"/>
      <c r="D32" s="262"/>
      <c r="E32" s="91">
        <f>SUM(E27:E31)</f>
        <v>277390.8</v>
      </c>
      <c r="F32" s="91">
        <v>0</v>
      </c>
      <c r="G32" s="91">
        <f>SUM(G27:G31)</f>
        <v>262617.2</v>
      </c>
      <c r="H32" s="91">
        <f>SUM(H27:H31)</f>
        <v>14773.599999999999</v>
      </c>
      <c r="I32" s="227"/>
    </row>
    <row r="33" spans="1:9" s="85" customFormat="1" ht="21" customHeight="1" thickTop="1" x14ac:dyDescent="0.25">
      <c r="A33" s="226"/>
      <c r="B33" s="101"/>
      <c r="C33" s="101"/>
      <c r="D33" s="101"/>
      <c r="E33" s="108"/>
      <c r="F33" s="108"/>
      <c r="G33" s="108"/>
      <c r="H33" s="108"/>
      <c r="I33" s="228"/>
    </row>
    <row r="34" spans="1:9" s="85" customFormat="1" ht="21" customHeight="1" x14ac:dyDescent="0.25">
      <c r="A34" s="226" t="s">
        <v>232</v>
      </c>
      <c r="B34" s="101" t="s">
        <v>231</v>
      </c>
      <c r="C34" s="101" t="s">
        <v>230</v>
      </c>
      <c r="D34" s="100" t="s">
        <v>23</v>
      </c>
      <c r="E34" s="84" t="s">
        <v>204</v>
      </c>
      <c r="F34" s="84" t="s">
        <v>203</v>
      </c>
      <c r="G34" s="84" t="s">
        <v>202</v>
      </c>
      <c r="H34" s="84" t="s">
        <v>18</v>
      </c>
      <c r="I34" s="229" t="s">
        <v>229</v>
      </c>
    </row>
    <row r="35" spans="1:9" s="85" customFormat="1" ht="21" customHeight="1" x14ac:dyDescent="0.25">
      <c r="A35" s="223">
        <v>2014</v>
      </c>
      <c r="B35" s="96">
        <v>587</v>
      </c>
      <c r="C35" s="96">
        <v>40114</v>
      </c>
      <c r="D35" s="95" t="s">
        <v>237</v>
      </c>
      <c r="E35" s="94">
        <v>58341</v>
      </c>
      <c r="F35" s="94">
        <v>0</v>
      </c>
      <c r="G35" s="232">
        <v>27848.84</v>
      </c>
      <c r="H35" s="94">
        <f>E35-G35</f>
        <v>30492.16</v>
      </c>
      <c r="I35" s="225">
        <v>42217</v>
      </c>
    </row>
    <row r="36" spans="1:9" s="85" customFormat="1" ht="21" customHeight="1" x14ac:dyDescent="0.25">
      <c r="A36" s="223">
        <v>2014</v>
      </c>
      <c r="B36" s="96">
        <v>587</v>
      </c>
      <c r="C36" s="96">
        <v>40554</v>
      </c>
      <c r="D36" s="95" t="s">
        <v>236</v>
      </c>
      <c r="E36" s="94">
        <v>133499</v>
      </c>
      <c r="F36" s="94">
        <v>0</v>
      </c>
      <c r="G36" s="232">
        <v>38981.1</v>
      </c>
      <c r="H36" s="94">
        <f>E36-G36</f>
        <v>94517.9</v>
      </c>
      <c r="I36" s="225">
        <v>42217</v>
      </c>
    </row>
    <row r="37" spans="1:9" s="85" customFormat="1" ht="21" customHeight="1" x14ac:dyDescent="0.25">
      <c r="A37" s="223">
        <v>2014</v>
      </c>
      <c r="B37" s="96">
        <v>587</v>
      </c>
      <c r="C37" s="96">
        <v>40564</v>
      </c>
      <c r="D37" s="95" t="s">
        <v>235</v>
      </c>
      <c r="E37" s="94">
        <v>94417</v>
      </c>
      <c r="F37" s="94">
        <v>0</v>
      </c>
      <c r="G37" s="232">
        <v>68026.09</v>
      </c>
      <c r="H37" s="94">
        <f>E37-G37</f>
        <v>26390.910000000003</v>
      </c>
      <c r="I37" s="225">
        <v>42217</v>
      </c>
    </row>
    <row r="38" spans="1:9" s="85" customFormat="1" ht="21" customHeight="1" x14ac:dyDescent="0.3">
      <c r="A38" s="233">
        <v>2014</v>
      </c>
      <c r="B38" s="103">
        <v>587</v>
      </c>
      <c r="C38" s="103">
        <v>40565</v>
      </c>
      <c r="D38" s="107" t="s">
        <v>234</v>
      </c>
      <c r="E38" s="102">
        <v>972</v>
      </c>
      <c r="F38" s="245">
        <v>0</v>
      </c>
      <c r="G38" s="244">
        <v>0</v>
      </c>
      <c r="H38" s="102">
        <v>972</v>
      </c>
      <c r="I38" s="234">
        <v>42217</v>
      </c>
    </row>
    <row r="39" spans="1:9" s="85" customFormat="1" ht="21" customHeight="1" x14ac:dyDescent="0.3">
      <c r="A39" s="233"/>
      <c r="B39" s="103"/>
      <c r="C39" s="106" t="s">
        <v>233</v>
      </c>
      <c r="D39" s="105"/>
      <c r="E39" s="104">
        <v>287229</v>
      </c>
      <c r="F39" s="102">
        <v>0</v>
      </c>
      <c r="G39" s="235">
        <f>G35+G36+G37</f>
        <v>134856.03</v>
      </c>
      <c r="H39" s="104">
        <f>H35+H36+H37+H38</f>
        <v>152372.97</v>
      </c>
      <c r="I39" s="234"/>
    </row>
    <row r="40" spans="1:9" s="85" customFormat="1" ht="21" customHeight="1" x14ac:dyDescent="0.3">
      <c r="A40" s="233"/>
      <c r="B40" s="103"/>
      <c r="C40" s="262"/>
      <c r="D40" s="262"/>
      <c r="E40" s="262"/>
      <c r="F40" s="262"/>
      <c r="G40" s="75"/>
      <c r="H40" s="102"/>
      <c r="I40" s="234"/>
    </row>
    <row r="41" spans="1:9" s="85" customFormat="1" ht="21" customHeight="1" x14ac:dyDescent="0.25">
      <c r="A41" s="236"/>
      <c r="B41" s="89"/>
      <c r="C41" s="89"/>
      <c r="D41" s="88"/>
      <c r="E41" s="87"/>
      <c r="F41" s="87"/>
      <c r="G41" s="86"/>
      <c r="H41" s="86"/>
      <c r="I41" s="237"/>
    </row>
    <row r="42" spans="1:9" s="99" customFormat="1" ht="21" customHeight="1" x14ac:dyDescent="0.25">
      <c r="A42" s="226" t="s">
        <v>232</v>
      </c>
      <c r="B42" s="101" t="s">
        <v>231</v>
      </c>
      <c r="C42" s="101" t="s">
        <v>230</v>
      </c>
      <c r="D42" s="100" t="s">
        <v>23</v>
      </c>
      <c r="E42" s="84" t="s">
        <v>204</v>
      </c>
      <c r="F42" s="84" t="s">
        <v>203</v>
      </c>
      <c r="G42" s="84" t="s">
        <v>202</v>
      </c>
      <c r="H42" s="84" t="s">
        <v>18</v>
      </c>
      <c r="I42" s="229" t="s">
        <v>229</v>
      </c>
    </row>
    <row r="43" spans="1:9" s="85" customFormat="1" ht="21" customHeight="1" x14ac:dyDescent="0.25">
      <c r="A43" s="223" t="s">
        <v>227</v>
      </c>
      <c r="B43" s="97" t="s">
        <v>207</v>
      </c>
      <c r="C43" s="96">
        <v>98000</v>
      </c>
      <c r="D43" s="95" t="s">
        <v>228</v>
      </c>
      <c r="E43" s="94">
        <v>3512360.52</v>
      </c>
      <c r="F43" s="94">
        <v>0</v>
      </c>
      <c r="G43" s="94">
        <v>828.24</v>
      </c>
      <c r="H43" s="92">
        <f t="shared" ref="H43:H48" si="2">E43-G43</f>
        <v>3511532.28</v>
      </c>
      <c r="I43" s="225">
        <v>41820</v>
      </c>
    </row>
    <row r="44" spans="1:9" s="85" customFormat="1" ht="21" customHeight="1" x14ac:dyDescent="0.25">
      <c r="A44" s="223" t="s">
        <v>227</v>
      </c>
      <c r="B44" s="97" t="s">
        <v>207</v>
      </c>
      <c r="C44" s="96">
        <v>91100</v>
      </c>
      <c r="D44" s="95" t="s">
        <v>226</v>
      </c>
      <c r="E44" s="94">
        <v>178257.04</v>
      </c>
      <c r="F44" s="94">
        <v>0</v>
      </c>
      <c r="G44" s="94">
        <v>155092.89000000001</v>
      </c>
      <c r="H44" s="92">
        <f t="shared" si="2"/>
        <v>23164.149999999994</v>
      </c>
      <c r="I44" s="225">
        <v>41820</v>
      </c>
    </row>
    <row r="45" spans="1:9" s="85" customFormat="1" ht="21" customHeight="1" x14ac:dyDescent="0.25">
      <c r="A45" s="223">
        <v>2014</v>
      </c>
      <c r="B45" s="97" t="s">
        <v>207</v>
      </c>
      <c r="C45" s="96">
        <v>98159</v>
      </c>
      <c r="D45" s="95" t="s">
        <v>225</v>
      </c>
      <c r="E45" s="94">
        <v>26756.09</v>
      </c>
      <c r="F45" s="94">
        <v>0</v>
      </c>
      <c r="G45" s="94">
        <v>12276.89</v>
      </c>
      <c r="H45" s="92">
        <f t="shared" si="2"/>
        <v>14479.2</v>
      </c>
      <c r="I45" s="225">
        <v>41820</v>
      </c>
    </row>
    <row r="46" spans="1:9" s="85" customFormat="1" ht="21" customHeight="1" x14ac:dyDescent="0.25">
      <c r="A46" s="223">
        <v>2014</v>
      </c>
      <c r="B46" s="97" t="s">
        <v>207</v>
      </c>
      <c r="C46" s="96">
        <v>98139</v>
      </c>
      <c r="D46" s="95" t="s">
        <v>224</v>
      </c>
      <c r="E46" s="94">
        <v>16200.82</v>
      </c>
      <c r="F46" s="94">
        <v>0</v>
      </c>
      <c r="G46" s="94">
        <v>11354.41</v>
      </c>
      <c r="H46" s="92">
        <f t="shared" si="2"/>
        <v>4846.41</v>
      </c>
      <c r="I46" s="225">
        <v>41820</v>
      </c>
    </row>
    <row r="47" spans="1:9" s="85" customFormat="1" ht="21" customHeight="1" x14ac:dyDescent="0.25">
      <c r="A47" s="223">
        <v>2014</v>
      </c>
      <c r="B47" s="97" t="s">
        <v>207</v>
      </c>
      <c r="C47" s="96">
        <v>98041</v>
      </c>
      <c r="D47" s="95" t="s">
        <v>223</v>
      </c>
      <c r="E47" s="94">
        <v>50429.99</v>
      </c>
      <c r="F47" s="94">
        <v>0</v>
      </c>
      <c r="G47" s="93">
        <v>1137.3399999999999</v>
      </c>
      <c r="H47" s="92">
        <f t="shared" si="2"/>
        <v>49292.65</v>
      </c>
      <c r="I47" s="225">
        <v>41820</v>
      </c>
    </row>
    <row r="48" spans="1:9" s="85" customFormat="1" ht="21" customHeight="1" x14ac:dyDescent="0.25">
      <c r="A48" s="223">
        <v>2014</v>
      </c>
      <c r="B48" s="97" t="s">
        <v>207</v>
      </c>
      <c r="C48" s="96">
        <v>91313</v>
      </c>
      <c r="D48" s="95" t="s">
        <v>222</v>
      </c>
      <c r="E48" s="94">
        <v>1033.96</v>
      </c>
      <c r="F48" s="94">
        <v>0</v>
      </c>
      <c r="G48" s="94">
        <v>388.58</v>
      </c>
      <c r="H48" s="92">
        <f t="shared" si="2"/>
        <v>645.38000000000011</v>
      </c>
      <c r="I48" s="225">
        <v>41820</v>
      </c>
    </row>
    <row r="49" spans="1:9" s="85" customFormat="1" ht="21" customHeight="1" x14ac:dyDescent="0.25">
      <c r="A49" s="223">
        <v>2014</v>
      </c>
      <c r="B49" s="97" t="s">
        <v>207</v>
      </c>
      <c r="C49" s="96">
        <v>91315</v>
      </c>
      <c r="D49" s="95" t="s">
        <v>221</v>
      </c>
      <c r="E49" s="94">
        <v>10</v>
      </c>
      <c r="F49" s="94">
        <v>0</v>
      </c>
      <c r="G49" s="94">
        <v>0</v>
      </c>
      <c r="H49" s="92">
        <v>10</v>
      </c>
      <c r="I49" s="225">
        <v>41820</v>
      </c>
    </row>
    <row r="50" spans="1:9" s="85" customFormat="1" ht="21" customHeight="1" x14ac:dyDescent="0.25">
      <c r="A50" s="223">
        <v>2014</v>
      </c>
      <c r="B50" s="97" t="s">
        <v>207</v>
      </c>
      <c r="C50" s="96">
        <v>98001</v>
      </c>
      <c r="D50" s="95" t="s">
        <v>220</v>
      </c>
      <c r="E50" s="94">
        <v>1244.05</v>
      </c>
      <c r="F50" s="94">
        <v>0</v>
      </c>
      <c r="G50" s="93">
        <v>0</v>
      </c>
      <c r="H50" s="92">
        <f>E50-G50</f>
        <v>1244.05</v>
      </c>
      <c r="I50" s="225">
        <v>41820</v>
      </c>
    </row>
    <row r="51" spans="1:9" s="85" customFormat="1" ht="21" customHeight="1" x14ac:dyDescent="0.25">
      <c r="A51" s="223">
        <v>2014</v>
      </c>
      <c r="B51" s="97" t="s">
        <v>207</v>
      </c>
      <c r="C51" s="96">
        <v>98029</v>
      </c>
      <c r="D51" s="95" t="s">
        <v>219</v>
      </c>
      <c r="E51" s="94">
        <v>954.42</v>
      </c>
      <c r="F51" s="94">
        <v>0</v>
      </c>
      <c r="G51" s="94">
        <v>98</v>
      </c>
      <c r="H51" s="92">
        <f>E51-G51</f>
        <v>856.42</v>
      </c>
      <c r="I51" s="225">
        <v>41820</v>
      </c>
    </row>
    <row r="52" spans="1:9" s="85" customFormat="1" ht="21" customHeight="1" x14ac:dyDescent="0.25">
      <c r="A52" s="223">
        <v>2014</v>
      </c>
      <c r="B52" s="97" t="s">
        <v>207</v>
      </c>
      <c r="C52" s="96">
        <v>98109</v>
      </c>
      <c r="D52" s="95" t="s">
        <v>218</v>
      </c>
      <c r="E52" s="94">
        <v>35427.599999999999</v>
      </c>
      <c r="F52" s="94">
        <v>0</v>
      </c>
      <c r="G52" s="93">
        <v>26091.75</v>
      </c>
      <c r="H52" s="92">
        <f>E52-G52</f>
        <v>9335.8499999999985</v>
      </c>
      <c r="I52" s="225">
        <v>41820</v>
      </c>
    </row>
    <row r="53" spans="1:9" s="85" customFormat="1" ht="21" customHeight="1" x14ac:dyDescent="0.25">
      <c r="A53" s="223">
        <v>2014</v>
      </c>
      <c r="B53" s="97" t="s">
        <v>207</v>
      </c>
      <c r="C53" s="96">
        <v>98169</v>
      </c>
      <c r="D53" s="95" t="s">
        <v>217</v>
      </c>
      <c r="E53" s="94">
        <v>1795.61</v>
      </c>
      <c r="F53" s="94">
        <v>0</v>
      </c>
      <c r="G53" s="94">
        <v>200.49</v>
      </c>
      <c r="H53" s="92">
        <f>E53-G53</f>
        <v>1595.12</v>
      </c>
      <c r="I53" s="225">
        <v>41820</v>
      </c>
    </row>
    <row r="54" spans="1:9" s="85" customFormat="1" ht="21" customHeight="1" x14ac:dyDescent="0.25">
      <c r="A54" s="223">
        <v>2014</v>
      </c>
      <c r="B54" s="97" t="s">
        <v>207</v>
      </c>
      <c r="C54" s="96">
        <v>98205</v>
      </c>
      <c r="D54" s="95" t="s">
        <v>216</v>
      </c>
      <c r="E54" s="94">
        <v>62221.67</v>
      </c>
      <c r="F54" s="94">
        <v>0</v>
      </c>
      <c r="G54" s="93">
        <v>56637.19</v>
      </c>
      <c r="H54" s="92">
        <v>5584.48</v>
      </c>
      <c r="I54" s="225">
        <v>41820</v>
      </c>
    </row>
    <row r="55" spans="1:9" s="85" customFormat="1" ht="21" customHeight="1" x14ac:dyDescent="0.25">
      <c r="A55" s="223">
        <v>2014</v>
      </c>
      <c r="B55" s="97" t="s">
        <v>207</v>
      </c>
      <c r="C55" s="96">
        <v>98222</v>
      </c>
      <c r="D55" s="95" t="s">
        <v>215</v>
      </c>
      <c r="E55" s="94">
        <v>71.34</v>
      </c>
      <c r="F55" s="94">
        <v>0</v>
      </c>
      <c r="G55" s="94">
        <v>0</v>
      </c>
      <c r="H55" s="92">
        <v>71.34</v>
      </c>
      <c r="I55" s="225">
        <v>41820</v>
      </c>
    </row>
    <row r="56" spans="1:9" s="85" customFormat="1" ht="21" customHeight="1" x14ac:dyDescent="0.25">
      <c r="A56" s="223">
        <v>2014</v>
      </c>
      <c r="B56" s="97" t="s">
        <v>207</v>
      </c>
      <c r="C56" s="96">
        <v>98229</v>
      </c>
      <c r="D56" s="95" t="s">
        <v>214</v>
      </c>
      <c r="E56" s="93">
        <v>60433.01</v>
      </c>
      <c r="F56" s="94">
        <v>0</v>
      </c>
      <c r="G56" s="93">
        <v>36468.69</v>
      </c>
      <c r="H56" s="92">
        <f t="shared" ref="H56:H62" si="3">E56-G56</f>
        <v>23964.32</v>
      </c>
      <c r="I56" s="225">
        <v>41820</v>
      </c>
    </row>
    <row r="57" spans="1:9" s="85" customFormat="1" ht="21" customHeight="1" x14ac:dyDescent="0.25">
      <c r="A57" s="223">
        <v>2014</v>
      </c>
      <c r="B57" s="97" t="s">
        <v>207</v>
      </c>
      <c r="C57" s="96">
        <v>98232</v>
      </c>
      <c r="D57" s="95" t="s">
        <v>213</v>
      </c>
      <c r="E57" s="94">
        <v>214.37</v>
      </c>
      <c r="F57" s="94">
        <v>0</v>
      </c>
      <c r="G57" s="94">
        <v>214.37</v>
      </c>
      <c r="H57" s="92">
        <f t="shared" si="3"/>
        <v>0</v>
      </c>
      <c r="I57" s="225">
        <v>41820</v>
      </c>
    </row>
    <row r="58" spans="1:9" s="85" customFormat="1" ht="21" customHeight="1" x14ac:dyDescent="0.25">
      <c r="A58" s="223">
        <v>2014</v>
      </c>
      <c r="B58" s="97" t="s">
        <v>207</v>
      </c>
      <c r="C58" s="96">
        <v>98250</v>
      </c>
      <c r="D58" s="95" t="s">
        <v>212</v>
      </c>
      <c r="E58" s="94">
        <v>27.36</v>
      </c>
      <c r="F58" s="94">
        <v>0</v>
      </c>
      <c r="G58" s="94">
        <v>0</v>
      </c>
      <c r="H58" s="92">
        <f t="shared" si="3"/>
        <v>27.36</v>
      </c>
      <c r="I58" s="225">
        <v>41820</v>
      </c>
    </row>
    <row r="59" spans="1:9" s="85" customFormat="1" ht="21" customHeight="1" x14ac:dyDescent="0.25">
      <c r="A59" s="223">
        <v>2014</v>
      </c>
      <c r="B59" s="97" t="s">
        <v>207</v>
      </c>
      <c r="C59" s="96">
        <v>98251</v>
      </c>
      <c r="D59" s="95" t="s">
        <v>211</v>
      </c>
      <c r="E59" s="94">
        <v>40.340000000000003</v>
      </c>
      <c r="F59" s="94">
        <v>0</v>
      </c>
      <c r="G59" s="93">
        <v>40.340000000000003</v>
      </c>
      <c r="H59" s="92">
        <f t="shared" si="3"/>
        <v>0</v>
      </c>
      <c r="I59" s="225">
        <v>41820</v>
      </c>
    </row>
    <row r="60" spans="1:9" s="85" customFormat="1" ht="21" customHeight="1" x14ac:dyDescent="0.25">
      <c r="A60" s="223">
        <v>2014</v>
      </c>
      <c r="B60" s="97">
        <v>87</v>
      </c>
      <c r="C60" s="96">
        <v>98026</v>
      </c>
      <c r="D60" s="95" t="s">
        <v>210</v>
      </c>
      <c r="E60" s="94">
        <v>23437.200000000001</v>
      </c>
      <c r="F60" s="94">
        <v>0</v>
      </c>
      <c r="G60" s="93">
        <v>12067.17</v>
      </c>
      <c r="H60" s="92">
        <f t="shared" si="3"/>
        <v>11370.03</v>
      </c>
      <c r="I60" s="225">
        <v>41820</v>
      </c>
    </row>
    <row r="61" spans="1:9" s="85" customFormat="1" ht="21" customHeight="1" x14ac:dyDescent="0.25">
      <c r="A61" s="223">
        <v>2014</v>
      </c>
      <c r="B61" s="97" t="s">
        <v>207</v>
      </c>
      <c r="C61" s="96">
        <v>98253</v>
      </c>
      <c r="D61" s="95" t="s">
        <v>209</v>
      </c>
      <c r="E61" s="94">
        <v>6324.19</v>
      </c>
      <c r="F61" s="94">
        <v>0</v>
      </c>
      <c r="G61" s="93">
        <v>3280</v>
      </c>
      <c r="H61" s="92">
        <f t="shared" si="3"/>
        <v>3044.1899999999996</v>
      </c>
      <c r="I61" s="225">
        <v>41820</v>
      </c>
    </row>
    <row r="62" spans="1:9" s="85" customFormat="1" ht="21" customHeight="1" x14ac:dyDescent="0.25">
      <c r="A62" s="223">
        <v>2011</v>
      </c>
      <c r="B62" s="97" t="s">
        <v>207</v>
      </c>
      <c r="C62" s="96">
        <v>99048</v>
      </c>
      <c r="D62" s="95" t="s">
        <v>208</v>
      </c>
      <c r="E62" s="94">
        <v>63072</v>
      </c>
      <c r="F62" s="94">
        <v>0</v>
      </c>
      <c r="G62" s="94">
        <v>0</v>
      </c>
      <c r="H62" s="92">
        <f t="shared" si="3"/>
        <v>63072</v>
      </c>
      <c r="I62" s="225">
        <v>41820</v>
      </c>
    </row>
    <row r="63" spans="1:9" s="85" customFormat="1" ht="21" customHeight="1" x14ac:dyDescent="0.25">
      <c r="A63" s="223">
        <v>2012</v>
      </c>
      <c r="B63" s="97" t="s">
        <v>207</v>
      </c>
      <c r="C63" s="96">
        <v>99064</v>
      </c>
      <c r="D63" s="95" t="s">
        <v>206</v>
      </c>
      <c r="E63" s="98">
        <v>5000</v>
      </c>
      <c r="F63" s="94">
        <v>0</v>
      </c>
      <c r="G63" s="94">
        <v>4999.33</v>
      </c>
      <c r="H63" s="92">
        <v>0.67</v>
      </c>
      <c r="I63" s="225">
        <v>41821</v>
      </c>
    </row>
    <row r="64" spans="1:9" s="85" customFormat="1" ht="21" customHeight="1" x14ac:dyDescent="0.25">
      <c r="A64" s="223">
        <v>2014</v>
      </c>
      <c r="B64" s="97">
        <v>87</v>
      </c>
      <c r="C64" s="96">
        <v>98234</v>
      </c>
      <c r="D64" s="95" t="s">
        <v>205</v>
      </c>
      <c r="E64" s="93">
        <v>7169.55</v>
      </c>
      <c r="F64" s="94">
        <v>0</v>
      </c>
      <c r="G64" s="93">
        <v>1164.46</v>
      </c>
      <c r="H64" s="92">
        <f>E64-G64</f>
        <v>6005.09</v>
      </c>
      <c r="I64" s="225">
        <v>41820</v>
      </c>
    </row>
    <row r="65" spans="1:9" s="85" customFormat="1" ht="21" customHeight="1" thickBot="1" x14ac:dyDescent="0.3">
      <c r="A65" s="261" t="s">
        <v>196</v>
      </c>
      <c r="B65" s="262"/>
      <c r="C65" s="262"/>
      <c r="D65" s="262"/>
      <c r="E65" s="91">
        <f>SUM(E43:E64)</f>
        <v>4052481.129999999</v>
      </c>
      <c r="F65" s="91">
        <v>0</v>
      </c>
      <c r="G65" s="91">
        <f>SUM(G43:G64)</f>
        <v>322340.14000000007</v>
      </c>
      <c r="H65" s="90">
        <f>SUM(H43:H64)</f>
        <v>3730140.9899999988</v>
      </c>
      <c r="I65" s="238"/>
    </row>
    <row r="66" spans="1:9" s="85" customFormat="1" ht="21" customHeight="1" thickTop="1" x14ac:dyDescent="0.25">
      <c r="A66" s="236"/>
      <c r="B66" s="89"/>
      <c r="C66" s="89"/>
      <c r="D66" s="88"/>
      <c r="E66" s="87"/>
      <c r="F66" s="87"/>
      <c r="G66" s="86"/>
      <c r="H66" s="86"/>
      <c r="I66" s="237"/>
    </row>
    <row r="67" spans="1:9" s="79" customFormat="1" ht="21" customHeight="1" x14ac:dyDescent="0.25">
      <c r="A67" s="264" t="s">
        <v>23</v>
      </c>
      <c r="B67" s="265"/>
      <c r="C67" s="265"/>
      <c r="D67" s="265"/>
      <c r="E67" s="84" t="s">
        <v>204</v>
      </c>
      <c r="F67" s="84" t="s">
        <v>203</v>
      </c>
      <c r="G67" s="84" t="s">
        <v>202</v>
      </c>
      <c r="H67" s="84" t="s">
        <v>18</v>
      </c>
      <c r="I67" s="239"/>
    </row>
    <row r="68" spans="1:9" s="79" customFormat="1" ht="21" customHeight="1" x14ac:dyDescent="0.25">
      <c r="A68" s="264" t="s">
        <v>201</v>
      </c>
      <c r="B68" s="265"/>
      <c r="C68" s="265"/>
      <c r="D68" s="265"/>
      <c r="E68" s="80">
        <v>5044990.6100000003</v>
      </c>
      <c r="F68" s="80">
        <v>57318.559999999998</v>
      </c>
      <c r="G68" s="80">
        <v>3795485.78</v>
      </c>
      <c r="H68" s="80">
        <f>E68-G68-F68</f>
        <v>1192186.2700000005</v>
      </c>
      <c r="I68" s="229"/>
    </row>
    <row r="69" spans="1:9" s="79" customFormat="1" ht="21" customHeight="1" x14ac:dyDescent="0.25">
      <c r="A69" s="264" t="s">
        <v>200</v>
      </c>
      <c r="B69" s="265"/>
      <c r="C69" s="265"/>
      <c r="D69" s="265"/>
      <c r="E69" s="80">
        <v>220721</v>
      </c>
      <c r="F69" s="80">
        <v>0</v>
      </c>
      <c r="G69" s="80">
        <v>195266.6</v>
      </c>
      <c r="H69" s="80">
        <f>E69-F69-G69</f>
        <v>25454.399999999994</v>
      </c>
      <c r="I69" s="229"/>
    </row>
    <row r="70" spans="1:9" s="79" customFormat="1" ht="21" customHeight="1" x14ac:dyDescent="0.25">
      <c r="A70" s="266" t="s">
        <v>199</v>
      </c>
      <c r="B70" s="267"/>
      <c r="C70" s="267"/>
      <c r="D70" s="267"/>
      <c r="E70" s="81">
        <v>264703.45</v>
      </c>
      <c r="F70" s="81">
        <v>0</v>
      </c>
      <c r="G70" s="81">
        <v>264703.45</v>
      </c>
      <c r="H70" s="80">
        <f>E70-F70-G70</f>
        <v>0</v>
      </c>
      <c r="I70" s="241"/>
    </row>
    <row r="71" spans="1:9" s="79" customFormat="1" ht="21" customHeight="1" x14ac:dyDescent="0.25">
      <c r="A71" s="266" t="s">
        <v>198</v>
      </c>
      <c r="B71" s="267"/>
      <c r="C71" s="267"/>
      <c r="D71" s="267"/>
      <c r="E71" s="81">
        <v>277390.8</v>
      </c>
      <c r="F71" s="81">
        <v>0</v>
      </c>
      <c r="G71" s="81">
        <v>262617.2</v>
      </c>
      <c r="H71" s="80">
        <f>E71-F71-G71</f>
        <v>14773.599999999977</v>
      </c>
      <c r="I71" s="241"/>
    </row>
    <row r="72" spans="1:9" s="79" customFormat="1" ht="21" customHeight="1" x14ac:dyDescent="0.25">
      <c r="A72" s="240" t="s">
        <v>197</v>
      </c>
      <c r="B72" s="83"/>
      <c r="C72" s="83"/>
      <c r="D72" s="83"/>
      <c r="E72" s="82">
        <v>287229</v>
      </c>
      <c r="F72" s="81">
        <v>0</v>
      </c>
      <c r="G72" s="81">
        <v>134856.03</v>
      </c>
      <c r="H72" s="80">
        <f>E72-F72-G72</f>
        <v>152372.97</v>
      </c>
      <c r="I72" s="241"/>
    </row>
    <row r="73" spans="1:9" s="79" customFormat="1" ht="21" customHeight="1" x14ac:dyDescent="0.25">
      <c r="A73" s="266" t="s">
        <v>196</v>
      </c>
      <c r="B73" s="267"/>
      <c r="C73" s="267"/>
      <c r="D73" s="267"/>
      <c r="E73" s="81">
        <v>4052481.13</v>
      </c>
      <c r="F73" s="81">
        <v>0</v>
      </c>
      <c r="G73" s="81">
        <v>322340.14</v>
      </c>
      <c r="H73" s="80">
        <f>E73-F73-G73</f>
        <v>3730140.9899999998</v>
      </c>
      <c r="I73" s="241"/>
    </row>
    <row r="74" spans="1:9" s="76" customFormat="1" ht="21" customHeight="1" thickBot="1" x14ac:dyDescent="0.3">
      <c r="A74" s="268" t="s">
        <v>195</v>
      </c>
      <c r="B74" s="269"/>
      <c r="C74" s="269"/>
      <c r="D74" s="269"/>
      <c r="E74" s="78">
        <f>SUM(E68:E73)</f>
        <v>10147515.99</v>
      </c>
      <c r="F74" s="78">
        <f>SUM(F68:F73)</f>
        <v>57318.559999999998</v>
      </c>
      <c r="G74" s="77">
        <f>SUM(G68:G73)</f>
        <v>4975269.2</v>
      </c>
      <c r="H74" s="77">
        <f>H68+H69+H71+H72+H73</f>
        <v>5114928.2300000004</v>
      </c>
      <c r="I74" s="242"/>
    </row>
    <row r="75" spans="1:9" x14ac:dyDescent="0.25">
      <c r="A75" s="270" t="s">
        <v>325</v>
      </c>
      <c r="B75" s="271"/>
      <c r="C75" s="271"/>
      <c r="D75" s="271"/>
      <c r="E75" s="271"/>
      <c r="F75" s="271"/>
      <c r="G75" s="271"/>
      <c r="H75" s="271"/>
      <c r="I75" s="272"/>
    </row>
    <row r="80" spans="1:9" s="69" customFormat="1" x14ac:dyDescent="0.25">
      <c r="A80" s="72"/>
      <c r="B80" s="72"/>
      <c r="C80" s="72"/>
      <c r="D80" s="71"/>
      <c r="E80" s="70"/>
      <c r="F80" s="70"/>
      <c r="G80" s="70"/>
      <c r="H80" s="70"/>
      <c r="I80" s="70"/>
    </row>
    <row r="81" spans="1:9" s="69" customFormat="1" x14ac:dyDescent="0.25">
      <c r="A81" s="72"/>
      <c r="B81" s="72"/>
      <c r="C81" s="72"/>
      <c r="D81" s="71"/>
      <c r="E81" s="70"/>
      <c r="F81" s="70"/>
      <c r="G81" s="70"/>
      <c r="H81" s="70"/>
      <c r="I81" s="70"/>
    </row>
    <row r="82" spans="1:9" s="75" customFormat="1" x14ac:dyDescent="0.25">
      <c r="A82" s="72"/>
      <c r="B82" s="72"/>
      <c r="C82" s="72"/>
      <c r="D82" s="71"/>
      <c r="E82" s="74"/>
      <c r="F82" s="70"/>
      <c r="G82" s="70"/>
      <c r="H82" s="70"/>
      <c r="I82" s="70"/>
    </row>
    <row r="83" spans="1:9" s="69" customFormat="1" ht="15.75" x14ac:dyDescent="0.25">
      <c r="A83" s="263"/>
      <c r="B83" s="263"/>
      <c r="C83" s="263"/>
      <c r="D83" s="263"/>
      <c r="E83" s="70"/>
      <c r="F83" s="74"/>
      <c r="G83" s="74"/>
      <c r="H83" s="74"/>
      <c r="I83" s="73"/>
    </row>
    <row r="84" spans="1:9" s="69" customFormat="1" x14ac:dyDescent="0.25">
      <c r="A84" s="72"/>
      <c r="B84" s="72"/>
      <c r="C84" s="72"/>
      <c r="D84" s="71"/>
      <c r="E84" s="70"/>
      <c r="F84" s="70"/>
      <c r="G84" s="70"/>
      <c r="H84" s="70"/>
      <c r="I84" s="70"/>
    </row>
    <row r="85" spans="1:9" s="69" customFormat="1" x14ac:dyDescent="0.25">
      <c r="A85" s="72"/>
      <c r="B85" s="72"/>
      <c r="C85" s="72"/>
      <c r="D85" s="71"/>
      <c r="E85" s="70"/>
      <c r="F85" s="70"/>
      <c r="G85" s="70"/>
      <c r="H85" s="70"/>
      <c r="I85" s="70"/>
    </row>
    <row r="86" spans="1:9" s="69" customFormat="1" x14ac:dyDescent="0.25">
      <c r="A86" s="72"/>
      <c r="B86" s="72"/>
      <c r="C86" s="72"/>
      <c r="D86" s="71"/>
      <c r="E86" s="70"/>
      <c r="F86" s="70"/>
      <c r="G86" s="70"/>
      <c r="H86" s="70"/>
      <c r="I86" s="70"/>
    </row>
  </sheetData>
  <mergeCells count="15">
    <mergeCell ref="A13:D13"/>
    <mergeCell ref="A83:D83"/>
    <mergeCell ref="A68:D68"/>
    <mergeCell ref="A69:D69"/>
    <mergeCell ref="A70:D70"/>
    <mergeCell ref="A71:D71"/>
    <mergeCell ref="A73:D73"/>
    <mergeCell ref="C40:F40"/>
    <mergeCell ref="A67:D67"/>
    <mergeCell ref="A74:D74"/>
    <mergeCell ref="A17:D17"/>
    <mergeCell ref="A24:D24"/>
    <mergeCell ref="A32:D32"/>
    <mergeCell ref="A65:D65"/>
    <mergeCell ref="A75:I75"/>
  </mergeCells>
  <phoneticPr fontId="15" type="noConversion"/>
  <printOptions horizontalCentered="1"/>
  <pageMargins left="0.25" right="0.25" top="0.75" bottom="0.66" header="0.3" footer="0.3"/>
  <pageSetup scale="46" orientation="portrait" r:id="rId1"/>
  <headerFooter>
    <oddHeader>&amp;C&amp;"-,Bold"Summary By FY-Fund-Appr
As of February 28,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Normal="100" zoomScalePageLayoutView="50" workbookViewId="0">
      <selection activeCell="E21" sqref="E21"/>
    </sheetView>
  </sheetViews>
  <sheetFormatPr defaultRowHeight="17.25" x14ac:dyDescent="0.3"/>
  <cols>
    <col min="1" max="1" width="3.85546875" style="1" customWidth="1"/>
    <col min="2" max="2" width="47.42578125" style="1" customWidth="1"/>
    <col min="3" max="3" width="26.42578125" style="1" customWidth="1"/>
    <col min="4" max="4" width="26.7109375" style="1" customWidth="1"/>
    <col min="5" max="5" width="32.85546875" style="1" customWidth="1"/>
    <col min="6" max="6" width="25.28515625" style="1" bestFit="1" customWidth="1"/>
    <col min="7" max="7" width="25.28515625" style="3" customWidth="1"/>
    <col min="8" max="8" width="16.28515625" style="1" customWidth="1"/>
    <col min="9" max="9" width="22.5703125" style="1" hidden="1" customWidth="1"/>
    <col min="10" max="10" width="9.140625" style="1"/>
    <col min="11" max="11" width="12.5703125" style="1" bestFit="1" customWidth="1"/>
    <col min="12" max="16384" width="9.140625" style="1"/>
  </cols>
  <sheetData>
    <row r="1" spans="1:8" ht="18.75" customHeight="1" x14ac:dyDescent="0.3">
      <c r="A1" s="276" t="s">
        <v>297</v>
      </c>
      <c r="B1" s="277"/>
      <c r="C1" s="277"/>
      <c r="D1" s="277"/>
      <c r="E1" s="277"/>
      <c r="F1" s="277"/>
      <c r="G1" s="277"/>
      <c r="H1" s="174"/>
    </row>
    <row r="2" spans="1:8" ht="18.75" customHeight="1" x14ac:dyDescent="0.3">
      <c r="A2" s="273" t="s">
        <v>296</v>
      </c>
      <c r="B2" s="274"/>
      <c r="C2" s="274"/>
      <c r="D2" s="274"/>
      <c r="E2" s="274"/>
      <c r="F2" s="274"/>
      <c r="G2" s="274"/>
      <c r="H2" s="121"/>
    </row>
    <row r="3" spans="1:8" ht="18.75" customHeight="1" x14ac:dyDescent="0.3">
      <c r="A3" s="273" t="s">
        <v>295</v>
      </c>
      <c r="B3" s="274"/>
      <c r="C3" s="274"/>
      <c r="D3" s="274"/>
      <c r="E3" s="274"/>
      <c r="F3" s="274"/>
      <c r="G3" s="274"/>
      <c r="H3" s="121"/>
    </row>
    <row r="4" spans="1:8" ht="18.75" customHeight="1" x14ac:dyDescent="0.3">
      <c r="A4" s="273" t="s">
        <v>317</v>
      </c>
      <c r="B4" s="274"/>
      <c r="C4" s="274"/>
      <c r="D4" s="274"/>
      <c r="E4" s="274"/>
      <c r="F4" s="274"/>
      <c r="G4" s="274"/>
      <c r="H4" s="121"/>
    </row>
    <row r="5" spans="1:8" ht="18.75" customHeight="1" x14ac:dyDescent="0.3">
      <c r="A5" s="173"/>
      <c r="B5" s="35"/>
      <c r="C5" s="122"/>
      <c r="D5" s="122"/>
      <c r="E5" s="122"/>
      <c r="F5" s="58" t="s">
        <v>294</v>
      </c>
      <c r="G5" s="122"/>
      <c r="H5" s="121"/>
    </row>
    <row r="6" spans="1:8" ht="18.75" customHeight="1" x14ac:dyDescent="0.3">
      <c r="A6" s="172"/>
      <c r="B6" s="35"/>
      <c r="C6" s="122"/>
      <c r="D6" s="122"/>
      <c r="E6" s="58" t="s">
        <v>24</v>
      </c>
      <c r="F6" s="58" t="s">
        <v>293</v>
      </c>
      <c r="G6" s="122"/>
      <c r="H6" s="121"/>
    </row>
    <row r="7" spans="1:8" ht="18.75" customHeight="1" x14ac:dyDescent="0.3">
      <c r="A7" s="10"/>
      <c r="B7" s="36"/>
      <c r="C7" s="58" t="s">
        <v>279</v>
      </c>
      <c r="D7" s="58" t="s">
        <v>292</v>
      </c>
      <c r="E7" s="58" t="s">
        <v>291</v>
      </c>
      <c r="F7" s="58" t="s">
        <v>263</v>
      </c>
      <c r="G7" s="122"/>
      <c r="H7" s="121"/>
    </row>
    <row r="8" spans="1:8" ht="18.75" customHeight="1" x14ac:dyDescent="0.3">
      <c r="A8" s="10"/>
      <c r="B8" s="36" t="s">
        <v>290</v>
      </c>
      <c r="C8" s="170"/>
      <c r="D8" s="170"/>
      <c r="E8" s="165"/>
      <c r="F8" s="170"/>
      <c r="G8" s="122"/>
      <c r="H8" s="121"/>
    </row>
    <row r="9" spans="1:8" ht="18.75" customHeight="1" x14ac:dyDescent="0.3">
      <c r="A9" s="124"/>
      <c r="B9" s="35" t="s">
        <v>289</v>
      </c>
      <c r="C9" s="165">
        <v>4905972</v>
      </c>
      <c r="D9" s="164">
        <v>4856716</v>
      </c>
      <c r="E9" s="155">
        <f>D9/C9</f>
        <v>0.98995999161837855</v>
      </c>
      <c r="F9" s="164">
        <v>49256</v>
      </c>
      <c r="G9" s="122"/>
      <c r="H9" s="121"/>
    </row>
    <row r="10" spans="1:8" ht="18.75" customHeight="1" x14ac:dyDescent="0.3">
      <c r="A10" s="124"/>
      <c r="B10" s="35" t="s">
        <v>288</v>
      </c>
      <c r="C10" s="165">
        <v>117521</v>
      </c>
      <c r="D10" s="165">
        <v>117521</v>
      </c>
      <c r="E10" s="155">
        <f>D10/C10</f>
        <v>1</v>
      </c>
      <c r="F10" s="164">
        <v>0</v>
      </c>
      <c r="G10" s="122"/>
      <c r="H10" s="121"/>
    </row>
    <row r="11" spans="1:8" ht="18.75" customHeight="1" x14ac:dyDescent="0.3">
      <c r="A11" s="124"/>
      <c r="B11" s="35" t="s">
        <v>287</v>
      </c>
      <c r="C11" s="165">
        <v>228.32</v>
      </c>
      <c r="D11" s="165">
        <v>228.32</v>
      </c>
      <c r="E11" s="155">
        <f>D11/C11</f>
        <v>1</v>
      </c>
      <c r="F11" s="164">
        <v>0</v>
      </c>
      <c r="G11" s="122"/>
      <c r="H11" s="121"/>
    </row>
    <row r="12" spans="1:8" ht="18.75" customHeight="1" x14ac:dyDescent="0.3">
      <c r="A12" s="124"/>
      <c r="B12" s="35"/>
      <c r="C12" s="165"/>
      <c r="D12" s="164"/>
      <c r="E12" s="155"/>
      <c r="F12" s="164"/>
      <c r="G12" s="122"/>
      <c r="H12" s="121"/>
    </row>
    <row r="13" spans="1:8" ht="18.75" customHeight="1" thickBot="1" x14ac:dyDescent="0.35">
      <c r="A13" s="124"/>
      <c r="B13" s="36" t="s">
        <v>201</v>
      </c>
      <c r="C13" s="166">
        <f>SUM(C9:C12)</f>
        <v>5023721.32</v>
      </c>
      <c r="D13" s="171">
        <f>SUM(D9:D12)</f>
        <v>4974465.32</v>
      </c>
      <c r="E13" s="162">
        <f>D13/C13</f>
        <v>0.99019531600928856</v>
      </c>
      <c r="F13" s="161">
        <f>F9+F10+F11</f>
        <v>49256</v>
      </c>
      <c r="G13" s="160"/>
      <c r="H13" s="121"/>
    </row>
    <row r="14" spans="1:8" ht="18.75" customHeight="1" thickTop="1" x14ac:dyDescent="0.3">
      <c r="A14" s="124"/>
      <c r="B14" s="35"/>
      <c r="C14" s="170"/>
      <c r="D14" s="170"/>
      <c r="E14" s="155"/>
      <c r="F14" s="164"/>
      <c r="G14" s="122"/>
      <c r="H14" s="121"/>
    </row>
    <row r="15" spans="1:8" ht="18.75" customHeight="1" x14ac:dyDescent="0.3">
      <c r="A15" s="124"/>
      <c r="B15" s="38" t="s">
        <v>286</v>
      </c>
      <c r="C15" s="165"/>
      <c r="D15" s="165"/>
      <c r="E15" s="155"/>
      <c r="F15" s="164"/>
      <c r="G15" s="122"/>
      <c r="H15" s="121"/>
    </row>
    <row r="16" spans="1:8" ht="18.75" customHeight="1" x14ac:dyDescent="0.3">
      <c r="A16" s="124"/>
      <c r="B16" s="169" t="s">
        <v>285</v>
      </c>
      <c r="C16" s="248">
        <v>789141.45</v>
      </c>
      <c r="D16" s="248">
        <v>796525.9</v>
      </c>
      <c r="E16" s="250">
        <f>D16/C16</f>
        <v>1.0093575746147918</v>
      </c>
      <c r="F16" s="164">
        <f>C16-D16</f>
        <v>-7384.4500000000698</v>
      </c>
      <c r="G16" s="122"/>
      <c r="H16" s="121"/>
    </row>
    <row r="17" spans="1:8" ht="18.75" customHeight="1" x14ac:dyDescent="0.3">
      <c r="A17" s="124"/>
      <c r="B17" s="169" t="s">
        <v>284</v>
      </c>
      <c r="C17" s="168">
        <v>275000</v>
      </c>
      <c r="D17" s="168">
        <v>157172.35999999999</v>
      </c>
      <c r="E17" s="155">
        <f>D17/C17</f>
        <v>0.57153585454545452</v>
      </c>
      <c r="F17" s="164">
        <f>C17-D17</f>
        <v>117827.64000000001</v>
      </c>
      <c r="G17" s="122"/>
      <c r="H17" s="121"/>
    </row>
    <row r="18" spans="1:8" ht="18.75" customHeight="1" x14ac:dyDescent="0.3">
      <c r="A18" s="124"/>
      <c r="B18" s="169" t="s">
        <v>283</v>
      </c>
      <c r="C18" s="168">
        <v>206933.12</v>
      </c>
      <c r="D18" s="168">
        <v>206933.12</v>
      </c>
      <c r="E18" s="155">
        <f>D18/C18</f>
        <v>1</v>
      </c>
      <c r="F18" s="164">
        <v>0</v>
      </c>
      <c r="G18" s="122"/>
      <c r="H18" s="121"/>
    </row>
    <row r="19" spans="1:8" ht="18.75" customHeight="1" x14ac:dyDescent="0.3">
      <c r="A19" s="124"/>
      <c r="B19" s="169"/>
      <c r="C19" s="168"/>
      <c r="D19" s="168"/>
      <c r="E19" s="167"/>
      <c r="F19" s="164"/>
      <c r="G19" s="122"/>
      <c r="H19" s="121"/>
    </row>
    <row r="20" spans="1:8" s="37" customFormat="1" ht="18.75" customHeight="1" thickBot="1" x14ac:dyDescent="0.35">
      <c r="A20" s="163"/>
      <c r="B20" s="36" t="s">
        <v>196</v>
      </c>
      <c r="C20" s="166">
        <f>SUM(C16:C19)</f>
        <v>1271074.5699999998</v>
      </c>
      <c r="D20" s="171">
        <f>SUM(D16:D19)</f>
        <v>1160631.3799999999</v>
      </c>
      <c r="E20" s="251">
        <f>D20/C20</f>
        <v>0.91311037715120058</v>
      </c>
      <c r="F20" s="161">
        <f>SUM(F16:F18)</f>
        <v>110443.18999999994</v>
      </c>
      <c r="G20" s="160"/>
      <c r="H20" s="159"/>
    </row>
    <row r="21" spans="1:8" ht="18.75" customHeight="1" thickTop="1" x14ac:dyDescent="0.3">
      <c r="A21" s="124"/>
      <c r="B21" s="35"/>
      <c r="C21" s="165"/>
      <c r="E21" s="155"/>
      <c r="F21" s="164"/>
      <c r="G21" s="122"/>
      <c r="H21" s="121"/>
    </row>
    <row r="22" spans="1:8" s="37" customFormat="1" ht="18.75" customHeight="1" thickBot="1" x14ac:dyDescent="0.35">
      <c r="A22" s="163"/>
      <c r="B22" s="36" t="s">
        <v>282</v>
      </c>
      <c r="C22" s="161">
        <f>C13+C20</f>
        <v>6294795.8900000006</v>
      </c>
      <c r="D22" s="252">
        <f>D13+D20</f>
        <v>6135096.7000000002</v>
      </c>
      <c r="E22" s="253">
        <f>D22/C22</f>
        <v>0.97462996532521395</v>
      </c>
      <c r="F22" s="161">
        <f>C22-D22</f>
        <v>159699.19000000041</v>
      </c>
      <c r="G22" s="160"/>
      <c r="H22" s="159"/>
    </row>
    <row r="23" spans="1:8" ht="18.75" customHeight="1" thickTop="1" x14ac:dyDescent="0.3">
      <c r="A23" s="124"/>
      <c r="B23" s="35"/>
      <c r="C23" s="158"/>
      <c r="D23" s="35"/>
      <c r="E23" s="35"/>
      <c r="F23" s="35"/>
      <c r="G23" s="122"/>
      <c r="H23" s="121"/>
    </row>
    <row r="24" spans="1:8" ht="18.75" customHeight="1" x14ac:dyDescent="0.3">
      <c r="A24" s="273" t="s">
        <v>281</v>
      </c>
      <c r="B24" s="274"/>
      <c r="C24" s="274"/>
      <c r="D24" s="274"/>
      <c r="E24" s="274"/>
      <c r="F24" s="274"/>
      <c r="G24" s="274"/>
      <c r="H24" s="275"/>
    </row>
    <row r="25" spans="1:8" ht="18.75" customHeight="1" x14ac:dyDescent="0.3">
      <c r="A25" s="124"/>
      <c r="B25" s="35"/>
      <c r="C25" s="122"/>
      <c r="D25" s="122"/>
      <c r="E25" s="122"/>
      <c r="F25" s="122"/>
      <c r="G25" s="122"/>
      <c r="H25" s="121"/>
    </row>
    <row r="26" spans="1:8" ht="18.75" customHeight="1" x14ac:dyDescent="0.3">
      <c r="A26" s="157"/>
      <c r="B26" s="36" t="s">
        <v>280</v>
      </c>
      <c r="C26" s="122"/>
      <c r="D26" s="122"/>
      <c r="E26" s="122"/>
      <c r="F26" s="58" t="s">
        <v>263</v>
      </c>
      <c r="G26" s="58" t="s">
        <v>24</v>
      </c>
      <c r="H26" s="121"/>
    </row>
    <row r="27" spans="1:8" ht="18.75" customHeight="1" x14ac:dyDescent="0.3">
      <c r="A27" s="10"/>
      <c r="B27" s="36" t="s">
        <v>23</v>
      </c>
      <c r="C27" s="58" t="s">
        <v>279</v>
      </c>
      <c r="D27" s="58" t="s">
        <v>278</v>
      </c>
      <c r="E27" s="58" t="s">
        <v>202</v>
      </c>
      <c r="F27" s="58" t="s">
        <v>18</v>
      </c>
      <c r="G27" s="58" t="s">
        <v>261</v>
      </c>
      <c r="H27" s="121"/>
    </row>
    <row r="28" spans="1:8" ht="18.75" customHeight="1" x14ac:dyDescent="0.3">
      <c r="A28" s="124">
        <v>1</v>
      </c>
      <c r="B28" s="35" t="s">
        <v>277</v>
      </c>
      <c r="C28" s="136">
        <v>3674643.62</v>
      </c>
      <c r="D28" s="156"/>
      <c r="E28" s="156">
        <v>2262060.8199999998</v>
      </c>
      <c r="F28" s="156">
        <f>C28-E28</f>
        <v>1412582.8000000003</v>
      </c>
      <c r="G28" s="155">
        <f>E28/C28</f>
        <v>0.61558644971399967</v>
      </c>
      <c r="H28" s="121"/>
    </row>
    <row r="29" spans="1:8" ht="18.75" customHeight="1" x14ac:dyDescent="0.3">
      <c r="A29" s="124"/>
      <c r="B29" s="35"/>
      <c r="C29" s="136"/>
      <c r="D29" s="156"/>
      <c r="E29" s="136"/>
      <c r="F29" s="156"/>
      <c r="G29" s="155"/>
      <c r="H29" s="121"/>
    </row>
    <row r="30" spans="1:8" ht="18.75" customHeight="1" x14ac:dyDescent="0.3">
      <c r="A30" s="124">
        <v>2</v>
      </c>
      <c r="B30" s="35" t="s">
        <v>276</v>
      </c>
      <c r="C30" s="136">
        <v>165000</v>
      </c>
      <c r="D30" s="156"/>
      <c r="E30" s="156">
        <v>96535.43</v>
      </c>
      <c r="F30" s="156">
        <f>C30-E30</f>
        <v>68464.570000000007</v>
      </c>
      <c r="G30" s="155">
        <f>E30/C30</f>
        <v>0.58506321212121204</v>
      </c>
      <c r="H30" s="121"/>
    </row>
    <row r="31" spans="1:8" ht="18.75" customHeight="1" x14ac:dyDescent="0.3">
      <c r="A31" s="124"/>
      <c r="B31" s="35"/>
      <c r="C31" s="136"/>
      <c r="D31" s="156"/>
      <c r="F31" s="156"/>
      <c r="G31" s="155"/>
      <c r="H31" s="121"/>
    </row>
    <row r="32" spans="1:8" ht="18.75" customHeight="1" x14ac:dyDescent="0.3">
      <c r="A32" s="124">
        <v>3</v>
      </c>
      <c r="B32" s="35" t="s">
        <v>275</v>
      </c>
      <c r="C32" s="136">
        <v>0</v>
      </c>
      <c r="D32" s="156"/>
      <c r="E32" s="1">
        <v>0</v>
      </c>
      <c r="F32" s="156">
        <v>0</v>
      </c>
      <c r="G32" s="155">
        <v>0</v>
      </c>
      <c r="H32" s="121"/>
    </row>
    <row r="33" spans="1:8" ht="18.75" customHeight="1" x14ac:dyDescent="0.3">
      <c r="A33" s="124"/>
      <c r="B33" s="35"/>
      <c r="C33" s="136"/>
      <c r="D33" s="156"/>
      <c r="F33" s="156"/>
      <c r="G33" s="155"/>
      <c r="H33" s="121"/>
    </row>
    <row r="34" spans="1:8" ht="18.75" customHeight="1" x14ac:dyDescent="0.3">
      <c r="A34" s="124">
        <v>4</v>
      </c>
      <c r="B34" s="35" t="s">
        <v>274</v>
      </c>
      <c r="C34" s="136">
        <v>850000</v>
      </c>
      <c r="D34" s="156"/>
      <c r="E34" s="156">
        <v>471663.42</v>
      </c>
      <c r="F34" s="156">
        <f>C34-E34</f>
        <v>378336.58</v>
      </c>
      <c r="G34" s="155">
        <f>E34/C34</f>
        <v>0.55489814117647052</v>
      </c>
      <c r="H34" s="121"/>
    </row>
    <row r="35" spans="1:8" ht="18.75" customHeight="1" x14ac:dyDescent="0.3">
      <c r="A35" s="124"/>
      <c r="B35" s="35"/>
      <c r="C35" s="136"/>
      <c r="D35" s="156"/>
      <c r="F35" s="156"/>
      <c r="G35" s="155"/>
      <c r="H35" s="121"/>
    </row>
    <row r="36" spans="1:8" ht="18.75" customHeight="1" x14ac:dyDescent="0.3">
      <c r="A36" s="124">
        <v>5</v>
      </c>
      <c r="B36" s="35" t="s">
        <v>273</v>
      </c>
      <c r="C36" s="136">
        <v>706000</v>
      </c>
      <c r="D36" s="156"/>
      <c r="E36" s="156">
        <v>536447.06000000006</v>
      </c>
      <c r="F36" s="156">
        <f>C36-E36</f>
        <v>169552.93999999994</v>
      </c>
      <c r="G36" s="155">
        <f>E36/C36</f>
        <v>0.75984002832861197</v>
      </c>
      <c r="H36" s="121"/>
    </row>
    <row r="37" spans="1:8" ht="18.75" customHeight="1" x14ac:dyDescent="0.3">
      <c r="A37" s="124"/>
      <c r="B37" s="35"/>
      <c r="C37" s="136"/>
      <c r="D37" s="156"/>
      <c r="F37" s="156"/>
      <c r="G37" s="155"/>
      <c r="H37" s="121"/>
    </row>
    <row r="38" spans="1:8" ht="18.75" customHeight="1" x14ac:dyDescent="0.3">
      <c r="A38" s="124">
        <v>6</v>
      </c>
      <c r="B38" s="35" t="s">
        <v>253</v>
      </c>
      <c r="C38" s="136">
        <v>275000</v>
      </c>
      <c r="D38" s="156"/>
      <c r="E38" s="156">
        <v>155092.89000000001</v>
      </c>
      <c r="F38" s="156">
        <f>C38-E38</f>
        <v>119907.10999999999</v>
      </c>
      <c r="G38" s="155">
        <f>E38/C38</f>
        <v>0.56397414545454549</v>
      </c>
      <c r="H38" s="121"/>
    </row>
    <row r="39" spans="1:8" ht="18.75" customHeight="1" x14ac:dyDescent="0.3">
      <c r="A39" s="124"/>
      <c r="B39" s="35"/>
      <c r="C39" s="136"/>
      <c r="D39" s="156"/>
      <c r="E39" s="156"/>
      <c r="F39" s="156"/>
      <c r="G39" s="155"/>
      <c r="H39" s="121"/>
    </row>
    <row r="40" spans="1:8" ht="18.75" customHeight="1" x14ac:dyDescent="0.3">
      <c r="A40" s="124">
        <v>8</v>
      </c>
      <c r="B40" s="35" t="s">
        <v>272</v>
      </c>
      <c r="C40" s="136">
        <v>0</v>
      </c>
      <c r="D40" s="156"/>
      <c r="E40" s="1">
        <v>0</v>
      </c>
      <c r="F40" s="156">
        <v>0</v>
      </c>
      <c r="G40" s="155">
        <v>0</v>
      </c>
      <c r="H40" s="121"/>
    </row>
    <row r="41" spans="1:8" ht="18.75" customHeight="1" x14ac:dyDescent="0.3">
      <c r="A41" s="124"/>
      <c r="B41" s="35"/>
      <c r="C41" s="136"/>
      <c r="D41" s="156"/>
      <c r="E41" s="156"/>
      <c r="F41" s="156"/>
      <c r="G41" s="155"/>
      <c r="H41" s="121"/>
    </row>
    <row r="42" spans="1:8" ht="18.75" customHeight="1" x14ac:dyDescent="0.3">
      <c r="A42" s="124">
        <v>9</v>
      </c>
      <c r="B42" s="35" t="s">
        <v>271</v>
      </c>
      <c r="C42" s="136">
        <v>137000</v>
      </c>
      <c r="D42" s="156"/>
      <c r="E42" s="156">
        <v>97097.64</v>
      </c>
      <c r="F42" s="156">
        <f>C42-E42</f>
        <v>39902.36</v>
      </c>
      <c r="G42" s="155">
        <f>E42/C42</f>
        <v>0.70874189781021901</v>
      </c>
      <c r="H42" s="121"/>
    </row>
    <row r="43" spans="1:8" ht="18.75" customHeight="1" x14ac:dyDescent="0.3">
      <c r="A43" s="124"/>
      <c r="B43" s="35"/>
      <c r="C43" s="136"/>
      <c r="D43" s="156"/>
      <c r="E43" s="156"/>
      <c r="F43" s="156"/>
      <c r="H43" s="121"/>
    </row>
    <row r="44" spans="1:8" ht="18.75" customHeight="1" x14ac:dyDescent="0.3">
      <c r="A44" s="124">
        <v>10</v>
      </c>
      <c r="B44" s="35" t="s">
        <v>270</v>
      </c>
      <c r="C44" s="136">
        <v>82000</v>
      </c>
      <c r="D44" s="156"/>
      <c r="E44" s="156">
        <v>52437.22</v>
      </c>
      <c r="F44" s="156">
        <f>C44-E44</f>
        <v>29562.78</v>
      </c>
      <c r="G44" s="155">
        <f>E44/C44</f>
        <v>0.63947829268292689</v>
      </c>
      <c r="H44" s="121"/>
    </row>
    <row r="45" spans="1:8" ht="18.75" customHeight="1" x14ac:dyDescent="0.3">
      <c r="A45" s="124"/>
      <c r="B45" s="35"/>
      <c r="C45" s="136"/>
      <c r="D45" s="156"/>
      <c r="F45" s="156"/>
      <c r="G45" s="155"/>
      <c r="H45" s="121"/>
    </row>
    <row r="46" spans="1:8" ht="18.75" customHeight="1" x14ac:dyDescent="0.3">
      <c r="A46" s="124">
        <v>11</v>
      </c>
      <c r="B46" s="35" t="s">
        <v>269</v>
      </c>
      <c r="C46" s="136">
        <v>291250</v>
      </c>
      <c r="D46" s="156"/>
      <c r="E46" s="156">
        <v>226340.7</v>
      </c>
      <c r="F46" s="156">
        <f>C46-E46</f>
        <v>64909.299999999988</v>
      </c>
      <c r="G46" s="155">
        <f>E46/C46</f>
        <v>0.77713545064377687</v>
      </c>
      <c r="H46" s="121"/>
    </row>
    <row r="47" spans="1:8" ht="18.75" customHeight="1" x14ac:dyDescent="0.3">
      <c r="A47" s="124"/>
      <c r="B47" s="35"/>
      <c r="C47" s="136"/>
      <c r="D47" s="156"/>
      <c r="E47" s="156"/>
      <c r="F47" s="156"/>
      <c r="G47" s="155"/>
      <c r="H47" s="121"/>
    </row>
    <row r="48" spans="1:8" ht="18.75" customHeight="1" x14ac:dyDescent="0.3">
      <c r="A48" s="124">
        <v>12</v>
      </c>
      <c r="B48" s="35" t="s">
        <v>268</v>
      </c>
      <c r="C48" s="136">
        <v>113902.27</v>
      </c>
      <c r="D48" s="156"/>
      <c r="E48" s="156">
        <v>0</v>
      </c>
      <c r="F48" s="156">
        <f>C48</f>
        <v>113902.27</v>
      </c>
      <c r="G48" s="155">
        <v>0</v>
      </c>
      <c r="H48" s="121"/>
    </row>
    <row r="49" spans="1:11" ht="18.75" customHeight="1" x14ac:dyDescent="0.3">
      <c r="A49" s="124"/>
      <c r="B49" s="35"/>
      <c r="C49" s="136"/>
      <c r="D49" s="156"/>
      <c r="E49" s="156"/>
      <c r="F49" s="156"/>
      <c r="G49" s="155"/>
      <c r="H49" s="121"/>
    </row>
    <row r="50" spans="1:11" ht="18.75" customHeight="1" x14ac:dyDescent="0.3">
      <c r="A50" s="124"/>
      <c r="B50" s="36" t="s">
        <v>267</v>
      </c>
      <c r="C50" s="135">
        <f>SUM(C28:C49)</f>
        <v>6294795.8899999997</v>
      </c>
      <c r="D50" s="154"/>
      <c r="E50" s="152">
        <f>SUM(E28:E49)</f>
        <v>3897675.1800000006</v>
      </c>
      <c r="F50" s="152">
        <f>SUM(F28:F49)</f>
        <v>2397120.71</v>
      </c>
      <c r="G50" s="153">
        <f>E50/C50</f>
        <v>0.61919008147538213</v>
      </c>
      <c r="H50" s="121"/>
    </row>
    <row r="51" spans="1:11" ht="18.75" customHeight="1" x14ac:dyDescent="0.3">
      <c r="A51" s="124"/>
      <c r="B51" s="36"/>
      <c r="C51" s="135"/>
      <c r="D51" s="152"/>
      <c r="E51" s="152"/>
      <c r="F51" s="152"/>
      <c r="G51" s="151"/>
      <c r="H51" s="121"/>
    </row>
    <row r="52" spans="1:11" ht="18.75" customHeight="1" x14ac:dyDescent="0.3">
      <c r="A52" s="124"/>
      <c r="B52" s="36"/>
      <c r="C52" s="150"/>
      <c r="D52" s="149"/>
      <c r="E52" s="149"/>
      <c r="F52" s="149"/>
      <c r="G52" s="151"/>
      <c r="H52" s="121"/>
    </row>
    <row r="53" spans="1:11" ht="18.75" customHeight="1" x14ac:dyDescent="0.3">
      <c r="A53" s="273" t="s">
        <v>266</v>
      </c>
      <c r="B53" s="274"/>
      <c r="C53" s="274"/>
      <c r="D53" s="274"/>
      <c r="E53" s="274"/>
      <c r="F53" s="274"/>
      <c r="G53" s="274"/>
      <c r="H53" s="275"/>
    </row>
    <row r="54" spans="1:11" ht="18.75" customHeight="1" x14ac:dyDescent="0.3">
      <c r="A54" s="124"/>
      <c r="B54" s="36"/>
      <c r="C54" s="150"/>
      <c r="D54" s="149"/>
      <c r="E54" s="149"/>
      <c r="F54" s="149"/>
      <c r="G54" s="148"/>
      <c r="H54" s="121"/>
    </row>
    <row r="55" spans="1:11" s="143" customFormat="1" ht="18.75" customHeight="1" x14ac:dyDescent="0.3">
      <c r="A55" s="147"/>
      <c r="B55" s="146"/>
      <c r="C55" s="145" t="s">
        <v>265</v>
      </c>
      <c r="D55" s="145" t="s">
        <v>264</v>
      </c>
      <c r="E55" s="145" t="s">
        <v>203</v>
      </c>
      <c r="F55" s="145" t="s">
        <v>202</v>
      </c>
      <c r="G55" s="145" t="s">
        <v>263</v>
      </c>
      <c r="H55" s="141" t="s">
        <v>24</v>
      </c>
      <c r="I55" s="144" t="s">
        <v>262</v>
      </c>
    </row>
    <row r="56" spans="1:11" ht="18.75" customHeight="1" x14ac:dyDescent="0.3">
      <c r="A56" s="124"/>
      <c r="B56" s="35"/>
      <c r="C56" s="142"/>
      <c r="D56" s="142"/>
      <c r="E56" s="142"/>
      <c r="F56" s="142"/>
      <c r="G56" s="58" t="s">
        <v>18</v>
      </c>
      <c r="H56" s="141" t="s">
        <v>261</v>
      </c>
      <c r="I56" s="140" t="s">
        <v>260</v>
      </c>
    </row>
    <row r="57" spans="1:11" ht="18.75" customHeight="1" x14ac:dyDescent="0.3">
      <c r="A57" s="124"/>
      <c r="B57" s="36" t="s">
        <v>259</v>
      </c>
      <c r="C57" s="135">
        <v>1050044.25</v>
      </c>
      <c r="D57" s="135">
        <v>857443.28</v>
      </c>
      <c r="E57" s="135">
        <v>0</v>
      </c>
      <c r="F57" s="135">
        <v>857443.28</v>
      </c>
      <c r="G57" s="135">
        <v>192600.97</v>
      </c>
      <c r="H57" s="138">
        <f>F57/C57</f>
        <v>0.81657823467915758</v>
      </c>
    </row>
    <row r="58" spans="1:11" s="126" customFormat="1" ht="18.75" customHeight="1" x14ac:dyDescent="0.3">
      <c r="A58" s="10"/>
      <c r="B58" s="36" t="s">
        <v>258</v>
      </c>
      <c r="C58" s="135">
        <v>19436</v>
      </c>
      <c r="D58" s="135">
        <v>19436</v>
      </c>
      <c r="E58" s="139">
        <v>0</v>
      </c>
      <c r="F58" s="135">
        <v>2642.44</v>
      </c>
      <c r="G58" s="135">
        <f>C58-F58</f>
        <v>16793.560000000001</v>
      </c>
      <c r="H58" s="138">
        <f>F58/C58</f>
        <v>0.13595595801605267</v>
      </c>
      <c r="I58" s="137">
        <f>E58+F58</f>
        <v>2642.44</v>
      </c>
    </row>
    <row r="59" spans="1:11" ht="18.75" customHeight="1" x14ac:dyDescent="0.3">
      <c r="A59" s="124"/>
      <c r="B59" s="35"/>
      <c r="C59" s="136"/>
      <c r="D59" s="136"/>
      <c r="E59" s="136">
        <v>0</v>
      </c>
      <c r="F59" s="135"/>
      <c r="G59" s="135"/>
      <c r="H59" s="134"/>
    </row>
    <row r="60" spans="1:11" s="126" customFormat="1" ht="18.75" customHeight="1" thickBot="1" x14ac:dyDescent="0.35">
      <c r="A60" s="10"/>
      <c r="B60" s="36" t="s">
        <v>257</v>
      </c>
      <c r="C60" s="133">
        <f>SUM(C57:C59)</f>
        <v>1069480.25</v>
      </c>
      <c r="D60" s="133">
        <f>SUM(D57:D59)</f>
        <v>876879.28</v>
      </c>
      <c r="E60" s="133">
        <f>SUM(E57:E58)</f>
        <v>0</v>
      </c>
      <c r="F60" s="133">
        <f>SUM(F57:F58)</f>
        <v>860085.72</v>
      </c>
      <c r="G60" s="133">
        <f>SUM(G57:G58)</f>
        <v>209394.53</v>
      </c>
      <c r="H60" s="132">
        <f>F60/C60</f>
        <v>0.80420907258455687</v>
      </c>
    </row>
    <row r="61" spans="1:11" ht="18.75" customHeight="1" thickTop="1" x14ac:dyDescent="0.3">
      <c r="A61" s="124"/>
      <c r="B61" s="35"/>
      <c r="C61" s="131"/>
      <c r="D61" s="35"/>
      <c r="E61" s="130"/>
      <c r="F61" s="130"/>
      <c r="G61" s="129"/>
      <c r="H61" s="121"/>
      <c r="K61" s="128"/>
    </row>
    <row r="62" spans="1:11" ht="18.75" customHeight="1" x14ac:dyDescent="0.3">
      <c r="A62" s="124"/>
      <c r="B62" s="36" t="s">
        <v>256</v>
      </c>
      <c r="C62" s="35"/>
      <c r="D62" s="35"/>
      <c r="E62" s="35"/>
      <c r="F62" s="35"/>
      <c r="G62" s="58"/>
      <c r="H62" s="127"/>
    </row>
    <row r="63" spans="1:11" s="126" customFormat="1" ht="18.75" customHeight="1" x14ac:dyDescent="0.3">
      <c r="A63" s="10"/>
      <c r="B63" s="36" t="s">
        <v>255</v>
      </c>
      <c r="C63" s="36"/>
      <c r="D63" s="36"/>
      <c r="E63" s="36"/>
      <c r="F63" s="36"/>
      <c r="G63" s="58"/>
      <c r="H63" s="127"/>
    </row>
    <row r="64" spans="1:11" ht="18.75" customHeight="1" x14ac:dyDescent="0.3">
      <c r="A64" s="124"/>
      <c r="B64" s="35"/>
      <c r="C64" s="35"/>
      <c r="D64" s="35"/>
      <c r="E64" s="35"/>
      <c r="F64" s="35"/>
      <c r="G64" s="122"/>
      <c r="H64" s="121"/>
    </row>
    <row r="65" spans="1:8" ht="18.75" customHeight="1" x14ac:dyDescent="0.3">
      <c r="A65" s="124"/>
      <c r="B65" s="36" t="s">
        <v>254</v>
      </c>
      <c r="C65" s="125">
        <v>2508901.5</v>
      </c>
      <c r="D65" s="35"/>
      <c r="E65" s="35"/>
      <c r="F65" s="35"/>
      <c r="G65" s="122"/>
      <c r="H65" s="121"/>
    </row>
    <row r="66" spans="1:8" ht="18.75" customHeight="1" x14ac:dyDescent="0.3">
      <c r="A66" s="124"/>
      <c r="B66" s="36" t="s">
        <v>253</v>
      </c>
      <c r="C66" s="123">
        <v>21084.68</v>
      </c>
      <c r="D66" s="35"/>
      <c r="E66" s="35"/>
      <c r="F66" s="35"/>
      <c r="G66" s="122"/>
      <c r="H66" s="121"/>
    </row>
    <row r="67" spans="1:8" ht="18.75" customHeight="1" thickBot="1" x14ac:dyDescent="0.35">
      <c r="A67" s="120"/>
      <c r="B67" s="119" t="s">
        <v>252</v>
      </c>
      <c r="C67" s="118">
        <f>C65+C66</f>
        <v>2529986.1800000002</v>
      </c>
      <c r="D67" s="117"/>
      <c r="E67" s="117"/>
      <c r="F67" s="117"/>
      <c r="G67" s="116"/>
      <c r="H67" s="115"/>
    </row>
  </sheetData>
  <mergeCells count="6">
    <mergeCell ref="A53:H53"/>
    <mergeCell ref="A24:H24"/>
    <mergeCell ref="A1:G1"/>
    <mergeCell ref="A2:G2"/>
    <mergeCell ref="A3:G3"/>
    <mergeCell ref="A4:G4"/>
  </mergeCells>
  <phoneticPr fontId="15" type="noConversion"/>
  <printOptions gridLines="1"/>
  <pageMargins left="0.7" right="0.7" top="0.5" bottom="0.25" header="0.3" footer="0.3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FY14 Preliminary Budget Report</vt:lpstr>
      <vt:lpstr>FY14 APPRO BALANCE</vt:lpstr>
      <vt:lpstr>FY14 DOE FINANCIAL REPORT</vt:lpstr>
      <vt:lpstr>'FY14 APPRO BALANCE'!Print_Area</vt:lpstr>
    </vt:vector>
  </TitlesOfParts>
  <Company>Providence Creek Academy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Shanna Simmens</dc:creator>
  <cp:lastModifiedBy>Brandon Paris</cp:lastModifiedBy>
  <cp:lastPrinted>2014-03-14T15:24:58Z</cp:lastPrinted>
  <dcterms:created xsi:type="dcterms:W3CDTF">2013-11-01T13:42:04Z</dcterms:created>
  <dcterms:modified xsi:type="dcterms:W3CDTF">2014-03-19T17:46:29Z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1948971766</vt:i4>
  </property>
  <property fmtid="{D5CDD505-2E9C-101B-9397-08002B2CF9AE}" pid="3" name="_NewReviewCycle">
    <vt:lpwstr/>
  </property>
  <property fmtid="{D5CDD505-2E9C-101B-9397-08002B2CF9AE}" pid="4" name="_EmailSubject">
    <vt:lpwstr>template</vt:lpwstr>
  </property>
  <property fmtid="{D5CDD505-2E9C-101B-9397-08002B2CF9AE}" pid="5" name="_AuthorEmail">
    <vt:lpwstr>Shanna.Simmens@pca.k12.de.us</vt:lpwstr>
  </property>
  <property fmtid="{D5CDD505-2E9C-101B-9397-08002B2CF9AE}" pid="6" name="_AuthorEmailDisplayName">
    <vt:lpwstr>Simmens Shanna</vt:lpwstr>
  </property>
  <property fmtid="{D5CDD505-2E9C-101B-9397-08002B2CF9AE}" pid="7" name="_ReviewingToolsShownOnce">
    <vt:lpwstr/>
  </property>
</Properties>
</file>