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0730" windowHeight="11760" activeTab="2"/>
  </bookViews>
  <sheets>
    <sheet name="FY14 Preliminary Budget Report" sheetId="1" r:id="rId1"/>
    <sheet name="FY14 APPRO BALANCE" sheetId="4" r:id="rId2"/>
    <sheet name="FY14 DOE FINANCIAL REPORT" sheetId="5" r:id="rId3"/>
  </sheets>
  <definedNames>
    <definedName name="_xlnm.Print_Area" localSheetId="1">'FY14 APPRO BALANCE'!$A$1:$I$75</definedName>
  </definedNames>
  <calcPr calcId="145621"/>
</workbook>
</file>

<file path=xl/calcChain.xml><?xml version="1.0" encoding="utf-8"?>
<calcChain xmlns="http://schemas.openxmlformats.org/spreadsheetml/2006/main">
  <c r="E180" i="1" l="1"/>
  <c r="E174" i="1"/>
  <c r="E156" i="1"/>
  <c r="G144" i="1"/>
  <c r="G145" i="1"/>
  <c r="G146" i="1"/>
  <c r="G143" i="1"/>
  <c r="F146" i="1"/>
  <c r="F145" i="1"/>
  <c r="F144" i="1"/>
  <c r="F143" i="1"/>
  <c r="F148" i="1" s="1"/>
  <c r="E148" i="1"/>
  <c r="E138" i="1"/>
  <c r="E112" i="1"/>
  <c r="G93" i="1"/>
  <c r="G94" i="1"/>
  <c r="G92" i="1"/>
  <c r="F94" i="1"/>
  <c r="F95" i="1" s="1"/>
  <c r="F93" i="1"/>
  <c r="F92" i="1"/>
  <c r="E95" i="1"/>
  <c r="G82" i="1"/>
  <c r="G83" i="1"/>
  <c r="G84" i="1"/>
  <c r="G85" i="1"/>
  <c r="G86" i="1"/>
  <c r="G81" i="1"/>
  <c r="F82" i="1"/>
  <c r="F83" i="1"/>
  <c r="F84" i="1"/>
  <c r="F85" i="1"/>
  <c r="F86" i="1"/>
  <c r="F81" i="1"/>
  <c r="E87" i="1"/>
  <c r="G67" i="1"/>
  <c r="G68" i="1"/>
  <c r="G69" i="1"/>
  <c r="G70" i="1"/>
  <c r="G71" i="1"/>
  <c r="G72" i="1"/>
  <c r="G73" i="1"/>
  <c r="G74" i="1"/>
  <c r="G75" i="1"/>
  <c r="G66" i="1"/>
  <c r="F67" i="1"/>
  <c r="F68" i="1"/>
  <c r="F69" i="1"/>
  <c r="F70" i="1"/>
  <c r="F71" i="1"/>
  <c r="F72" i="1"/>
  <c r="F73" i="1"/>
  <c r="F74" i="1"/>
  <c r="F75" i="1"/>
  <c r="F66" i="1"/>
  <c r="E76" i="1"/>
  <c r="G48" i="1"/>
  <c r="G49" i="1"/>
  <c r="G50" i="1"/>
  <c r="G51" i="1"/>
  <c r="G52" i="1"/>
  <c r="G53" i="1"/>
  <c r="G54" i="1"/>
  <c r="G56" i="1"/>
  <c r="G57" i="1"/>
  <c r="G58" i="1"/>
  <c r="G59" i="1"/>
  <c r="G60" i="1"/>
  <c r="G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47" i="1"/>
  <c r="E61" i="1"/>
  <c r="G36" i="1"/>
  <c r="G37" i="1"/>
  <c r="G38" i="1"/>
  <c r="G35" i="1"/>
  <c r="F41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8" i="1"/>
  <c r="F32" i="1"/>
  <c r="E41" i="1"/>
  <c r="E32" i="1"/>
  <c r="E42" i="1" s="1"/>
  <c r="G7" i="1"/>
  <c r="G9" i="1"/>
  <c r="G10" i="1"/>
  <c r="G11" i="1"/>
  <c r="G12" i="1"/>
  <c r="G8" i="1"/>
  <c r="F8" i="1"/>
  <c r="F9" i="1"/>
  <c r="F10" i="1"/>
  <c r="F11" i="1"/>
  <c r="F12" i="1"/>
  <c r="F7" i="1"/>
  <c r="E13" i="1"/>
  <c r="H74" i="4"/>
  <c r="H69" i="4"/>
  <c r="H70" i="4"/>
  <c r="H71" i="4"/>
  <c r="H72" i="4"/>
  <c r="H73" i="4"/>
  <c r="H68" i="4"/>
  <c r="G74" i="4"/>
  <c r="H65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43" i="4"/>
  <c r="G65" i="4"/>
  <c r="H39" i="4"/>
  <c r="H36" i="4"/>
  <c r="H37" i="4"/>
  <c r="H38" i="4"/>
  <c r="H35" i="4"/>
  <c r="G39" i="4"/>
  <c r="H32" i="4"/>
  <c r="H29" i="4"/>
  <c r="H30" i="4"/>
  <c r="H31" i="4"/>
  <c r="H28" i="4"/>
  <c r="G32" i="4"/>
  <c r="G24" i="4"/>
  <c r="G23" i="4"/>
  <c r="G22" i="4"/>
  <c r="G21" i="4"/>
  <c r="G20" i="4"/>
  <c r="H17" i="4"/>
  <c r="H16" i="4"/>
  <c r="G17" i="4"/>
  <c r="H13" i="4"/>
  <c r="H3" i="4"/>
  <c r="H4" i="4"/>
  <c r="H5" i="4"/>
  <c r="H8" i="4"/>
  <c r="H9" i="4"/>
  <c r="H10" i="4"/>
  <c r="H11" i="4"/>
  <c r="H12" i="4"/>
  <c r="H2" i="4"/>
  <c r="G13" i="4"/>
  <c r="H60" i="5"/>
  <c r="H58" i="5"/>
  <c r="G60" i="5"/>
  <c r="F60" i="5"/>
  <c r="H57" i="5"/>
  <c r="G30" i="5"/>
  <c r="G34" i="5"/>
  <c r="G36" i="5"/>
  <c r="G38" i="5"/>
  <c r="G42" i="5"/>
  <c r="G44" i="5"/>
  <c r="G46" i="5"/>
  <c r="G48" i="5"/>
  <c r="G50" i="5"/>
  <c r="G28" i="5"/>
  <c r="E50" i="5"/>
  <c r="F30" i="5"/>
  <c r="F32" i="5"/>
  <c r="F34" i="5"/>
  <c r="F36" i="5"/>
  <c r="F38" i="5"/>
  <c r="F40" i="5"/>
  <c r="F42" i="5"/>
  <c r="F44" i="5"/>
  <c r="F46" i="5"/>
  <c r="F48" i="5"/>
  <c r="F50" i="5"/>
  <c r="F28" i="5"/>
  <c r="F22" i="5"/>
  <c r="E22" i="5"/>
  <c r="F20" i="5"/>
  <c r="E20" i="5"/>
  <c r="D22" i="5"/>
  <c r="F18" i="5"/>
  <c r="F17" i="5"/>
  <c r="F16" i="5"/>
  <c r="E18" i="5"/>
  <c r="E17" i="5"/>
  <c r="E16" i="5"/>
  <c r="D20" i="5"/>
  <c r="E13" i="5"/>
  <c r="E11" i="5"/>
  <c r="E10" i="5"/>
  <c r="E9" i="5"/>
  <c r="D13" i="5"/>
  <c r="F13" i="1" l="1"/>
  <c r="F42" i="1"/>
  <c r="C13" i="5"/>
  <c r="E32" i="4" l="1"/>
  <c r="C13" i="1" l="1"/>
  <c r="G13" i="1" s="1"/>
  <c r="D60" i="5"/>
  <c r="C60" i="5"/>
  <c r="E65" i="4"/>
  <c r="F13" i="4"/>
  <c r="E74" i="4"/>
  <c r="F74" i="4"/>
  <c r="F17" i="4"/>
  <c r="C87" i="1"/>
  <c r="C76" i="1"/>
  <c r="C61" i="1"/>
  <c r="G61" i="1" s="1"/>
  <c r="C32" i="1"/>
  <c r="G32" i="1" s="1"/>
  <c r="C39" i="1"/>
  <c r="G39" i="1" s="1"/>
  <c r="C148" i="1"/>
  <c r="G148" i="1" s="1"/>
  <c r="C138" i="1"/>
  <c r="E13" i="4"/>
  <c r="C20" i="5"/>
  <c r="C50" i="5"/>
  <c r="I58" i="5"/>
  <c r="E17" i="4"/>
  <c r="E24" i="4"/>
  <c r="D138" i="1"/>
  <c r="C174" i="1"/>
  <c r="F174" i="1" s="1"/>
  <c r="D174" i="1"/>
  <c r="D76" i="1"/>
  <c r="D108" i="1" s="1"/>
  <c r="D32" i="1"/>
  <c r="D41" i="1"/>
  <c r="D61" i="1"/>
  <c r="D107" i="1" s="1"/>
  <c r="D87" i="1"/>
  <c r="D109" i="1" s="1"/>
  <c r="D95" i="1"/>
  <c r="D110" i="1" s="1"/>
  <c r="D101" i="1"/>
  <c r="D111" i="1" s="1"/>
  <c r="C101" i="1"/>
  <c r="B13" i="1"/>
  <c r="C95" i="1"/>
  <c r="C111" i="1"/>
  <c r="D148" i="1"/>
  <c r="G111" i="1" l="1"/>
  <c r="F111" i="1"/>
  <c r="F138" i="1"/>
  <c r="G138" i="1"/>
  <c r="C110" i="1"/>
  <c r="G95" i="1"/>
  <c r="F76" i="1"/>
  <c r="G76" i="1"/>
  <c r="C109" i="1"/>
  <c r="F87" i="1"/>
  <c r="G87" i="1"/>
  <c r="F61" i="1"/>
  <c r="C108" i="1"/>
  <c r="C22" i="5"/>
  <c r="D42" i="1"/>
  <c r="D106" i="1" s="1"/>
  <c r="D112" i="1" s="1"/>
  <c r="C40" i="1"/>
  <c r="C107" i="1"/>
  <c r="G107" i="1" l="1"/>
  <c r="F107" i="1"/>
  <c r="G108" i="1"/>
  <c r="F108" i="1"/>
  <c r="G109" i="1"/>
  <c r="F109" i="1"/>
  <c r="G110" i="1"/>
  <c r="F110" i="1"/>
  <c r="C41" i="1"/>
  <c r="G41" i="1" s="1"/>
  <c r="G40" i="1"/>
  <c r="C42" i="1" l="1"/>
  <c r="C106" i="1" s="1"/>
  <c r="G42" i="1" l="1"/>
  <c r="C112" i="1"/>
  <c r="G106" i="1"/>
  <c r="F106" i="1"/>
  <c r="F112" i="1" l="1"/>
  <c r="G112" i="1"/>
</calcChain>
</file>

<file path=xl/sharedStrings.xml><?xml version="1.0" encoding="utf-8"?>
<sst xmlns="http://schemas.openxmlformats.org/spreadsheetml/2006/main" count="552" uniqueCount="327">
  <si>
    <t>Total Cafeteria Expenditures</t>
  </si>
  <si>
    <t>Computer Supplies</t>
  </si>
  <si>
    <t>Computer Services</t>
  </si>
  <si>
    <t>Custodial Supplies</t>
  </si>
  <si>
    <t>Food</t>
  </si>
  <si>
    <t>56211</t>
  </si>
  <si>
    <t xml:space="preserve">  Equip Supplies and Maintenance Materials</t>
  </si>
  <si>
    <t>Other Employees Salaries</t>
  </si>
  <si>
    <t>55507</t>
  </si>
  <si>
    <t xml:space="preserve">  Repair Services </t>
  </si>
  <si>
    <t>Other Professional Services</t>
  </si>
  <si>
    <t>56000</t>
  </si>
  <si>
    <t>Office Supplies &amp; Materials</t>
  </si>
  <si>
    <t xml:space="preserve"> </t>
  </si>
  <si>
    <t>52001 - 52016</t>
  </si>
  <si>
    <t>Other Employment Cost</t>
  </si>
  <si>
    <t>Manager's Salary</t>
  </si>
  <si>
    <t>Expended</t>
  </si>
  <si>
    <t>Balance</t>
  </si>
  <si>
    <t>Actual YTD</t>
  </si>
  <si>
    <t>Encumbered</t>
  </si>
  <si>
    <t>Approved Budget</t>
  </si>
  <si>
    <t>Code</t>
  </si>
  <si>
    <t>Description</t>
  </si>
  <si>
    <t>Percentage</t>
  </si>
  <si>
    <t>Account</t>
  </si>
  <si>
    <t>Total Cafeteria Revenue</t>
  </si>
  <si>
    <t xml:space="preserve">District Loan </t>
  </si>
  <si>
    <t>Cafeteria Revenue FY14</t>
  </si>
  <si>
    <t>Revenue Balance as of June 30, 2013</t>
  </si>
  <si>
    <t>CAFETERIA REVENUE</t>
  </si>
  <si>
    <t>Income</t>
  </si>
  <si>
    <t xml:space="preserve">CAFETERIA BUDGET </t>
  </si>
  <si>
    <t>Total State Appropriations</t>
  </si>
  <si>
    <t>05173</t>
  </si>
  <si>
    <t>DCAS State Testing Grant</t>
  </si>
  <si>
    <t>05215</t>
  </si>
  <si>
    <t>05235</t>
  </si>
  <si>
    <t>Technology Block Grant</t>
  </si>
  <si>
    <t>STATE APPROPRIATIONS</t>
  </si>
  <si>
    <t xml:space="preserve">Total Transportation Expenditures   </t>
  </si>
  <si>
    <t>54001</t>
  </si>
  <si>
    <t>Mileage</t>
  </si>
  <si>
    <t>55633</t>
  </si>
  <si>
    <t>Permits, Certs</t>
  </si>
  <si>
    <t>Maintenance</t>
  </si>
  <si>
    <t>56141</t>
  </si>
  <si>
    <t>55125</t>
  </si>
  <si>
    <t>Telecommunications</t>
  </si>
  <si>
    <t>55510</t>
  </si>
  <si>
    <t>Equipment Repair</t>
  </si>
  <si>
    <t>56183</t>
  </si>
  <si>
    <t>Fuel</t>
  </si>
  <si>
    <t>55610</t>
  </si>
  <si>
    <t>Advertising</t>
  </si>
  <si>
    <t>55434</t>
  </si>
  <si>
    <t>Internal Transportation Rentals</t>
  </si>
  <si>
    <t>55120</t>
  </si>
  <si>
    <t>Radios</t>
  </si>
  <si>
    <t>51196</t>
  </si>
  <si>
    <t>Agreement Leave Salary</t>
  </si>
  <si>
    <t>51108</t>
  </si>
  <si>
    <t>Bus Drivers Salary Special Trips</t>
  </si>
  <si>
    <t>51151</t>
  </si>
  <si>
    <t>Bus Drivers Salary Regular Time</t>
  </si>
  <si>
    <t>51180</t>
  </si>
  <si>
    <t>Transportation Supervisor's Salary</t>
  </si>
  <si>
    <t>55407</t>
  </si>
  <si>
    <t>Sanitary Facilities</t>
  </si>
  <si>
    <t>Repair Parts and Labor</t>
  </si>
  <si>
    <t xml:space="preserve">  Vehicle Materials</t>
  </si>
  <si>
    <t>TRANSPORTATION</t>
  </si>
  <si>
    <t xml:space="preserve">Total    </t>
  </si>
  <si>
    <t>Subtotal Contingency Reserve</t>
  </si>
  <si>
    <t>Subtotal Professional Services</t>
  </si>
  <si>
    <t>Subtotal Administrative Support</t>
  </si>
  <si>
    <t>Subtotal Operations &amp; Maintenance</t>
  </si>
  <si>
    <t>Subtotal Student Support</t>
  </si>
  <si>
    <t>Subtotal Personnel</t>
  </si>
  <si>
    <t>TOTAL OPERATING BUDGET</t>
  </si>
  <si>
    <t xml:space="preserve">    Contingency Funds( 2%)</t>
  </si>
  <si>
    <t>CONTINGENCY RESERVE</t>
  </si>
  <si>
    <t>55667</t>
  </si>
  <si>
    <t xml:space="preserve">    Staff Retreat/Training/Professional Development</t>
  </si>
  <si>
    <t>55000</t>
  </si>
  <si>
    <t xml:space="preserve">    Audit/Corporate Filing</t>
  </si>
  <si>
    <t>55020</t>
  </si>
  <si>
    <t xml:space="preserve">    Legal Fees</t>
  </si>
  <si>
    <t>PROFESSIONAL SERVICES</t>
  </si>
  <si>
    <t xml:space="preserve">    Advertising</t>
  </si>
  <si>
    <t>55600</t>
  </si>
  <si>
    <t xml:space="preserve">    Printing &amp; Binding</t>
  </si>
  <si>
    <t>55101</t>
  </si>
  <si>
    <t xml:space="preserve">    Postage &amp; Shipping</t>
  </si>
  <si>
    <t xml:space="preserve">    Office Supplies &amp; Materials</t>
  </si>
  <si>
    <t xml:space="preserve">    Travel</t>
  </si>
  <si>
    <t>ADMINISTRATIVE SUPPORT</t>
  </si>
  <si>
    <t xml:space="preserve">    Sanitary Facilities</t>
  </si>
  <si>
    <t xml:space="preserve">    Gas</t>
  </si>
  <si>
    <t>55645</t>
  </si>
  <si>
    <t xml:space="preserve">    Mortgage</t>
  </si>
  <si>
    <t xml:space="preserve">    Custodial Supplies</t>
  </si>
  <si>
    <t>55692</t>
  </si>
  <si>
    <t xml:space="preserve">    Trash</t>
  </si>
  <si>
    <t xml:space="preserve">    Telephone/Radio Communications</t>
  </si>
  <si>
    <t xml:space="preserve">    Equip Supplies and Maintenance Materials</t>
  </si>
  <si>
    <t xml:space="preserve">    Repair Services </t>
  </si>
  <si>
    <t>55200</t>
  </si>
  <si>
    <t>55452</t>
  </si>
  <si>
    <t xml:space="preserve">    Insurance</t>
  </si>
  <si>
    <t>OPERATIONS &amp; MAINTENANCE</t>
  </si>
  <si>
    <t>56950</t>
  </si>
  <si>
    <t xml:space="preserve">    Furniture </t>
  </si>
  <si>
    <t>55051</t>
  </si>
  <si>
    <t xml:space="preserve">    SRO</t>
  </si>
  <si>
    <t>56960</t>
  </si>
  <si>
    <t xml:space="preserve">    Athletic Supplies</t>
  </si>
  <si>
    <t>56111</t>
  </si>
  <si>
    <t xml:space="preserve">    Food</t>
  </si>
  <si>
    <t>Appropriation 91100</t>
  </si>
  <si>
    <t xml:space="preserve">    Food Service</t>
  </si>
  <si>
    <t>55631</t>
  </si>
  <si>
    <t xml:space="preserve">    Association Dues/Fees</t>
  </si>
  <si>
    <t>55010</t>
  </si>
  <si>
    <t xml:space="preserve">    Contracted Medical Services</t>
  </si>
  <si>
    <t>56157</t>
  </si>
  <si>
    <t xml:space="preserve">    Textbooks</t>
  </si>
  <si>
    <t>56150</t>
  </si>
  <si>
    <t xml:space="preserve">    Supplies &amp; Materials</t>
  </si>
  <si>
    <t>55400</t>
  </si>
  <si>
    <t xml:space="preserve">    Photocopier Equipment and Accessories</t>
  </si>
  <si>
    <t>55425</t>
  </si>
  <si>
    <t xml:space="preserve">    Transportation</t>
  </si>
  <si>
    <t>55073</t>
  </si>
  <si>
    <t xml:space="preserve">    Contracted Computer Services</t>
  </si>
  <si>
    <t>56145</t>
  </si>
  <si>
    <t>STUDENT SUPPORT</t>
  </si>
  <si>
    <t xml:space="preserve">Account </t>
  </si>
  <si>
    <t>Total OEC</t>
  </si>
  <si>
    <t>52009</t>
  </si>
  <si>
    <t xml:space="preserve">    Unemployment Insurance</t>
  </si>
  <si>
    <t>52005</t>
  </si>
  <si>
    <t xml:space="preserve">    Worker's Comp</t>
  </si>
  <si>
    <t>52016</t>
  </si>
  <si>
    <t xml:space="preserve">    Medicare</t>
  </si>
  <si>
    <t>52006</t>
  </si>
  <si>
    <t xml:space="preserve">    FICA</t>
  </si>
  <si>
    <t>52001</t>
  </si>
  <si>
    <t xml:space="preserve">    Pension</t>
  </si>
  <si>
    <t>52002</t>
  </si>
  <si>
    <t xml:space="preserve">    Health Insurance</t>
  </si>
  <si>
    <t xml:space="preserve">OTHER EMPLOYMENT COST </t>
  </si>
  <si>
    <t>Total Salaries</t>
  </si>
  <si>
    <t xml:space="preserve">    Cafeteria Paras</t>
  </si>
  <si>
    <t>51044</t>
  </si>
  <si>
    <t>51157</t>
  </si>
  <si>
    <t xml:space="preserve">    Financial Employee</t>
  </si>
  <si>
    <t>51019</t>
  </si>
  <si>
    <t xml:space="preserve">    Co-Op work study</t>
  </si>
  <si>
    <t>51104</t>
  </si>
  <si>
    <t xml:space="preserve">    Paraprofessional</t>
  </si>
  <si>
    <t>51109</t>
  </si>
  <si>
    <t xml:space="preserve">    Extra pay for extra duty</t>
  </si>
  <si>
    <t>51132</t>
  </si>
  <si>
    <t xml:space="preserve">    Homebound Instructors</t>
  </si>
  <si>
    <t>51101</t>
  </si>
  <si>
    <t xml:space="preserve">    Substitutes</t>
  </si>
  <si>
    <t>51192/51165</t>
  </si>
  <si>
    <t xml:space="preserve">    Directors</t>
  </si>
  <si>
    <t>51176</t>
  </si>
  <si>
    <t xml:space="preserve">    Custodian</t>
  </si>
  <si>
    <t>51137</t>
  </si>
  <si>
    <t xml:space="preserve">    Tutors</t>
  </si>
  <si>
    <t>51194</t>
  </si>
  <si>
    <t xml:space="preserve">    Clerical</t>
  </si>
  <si>
    <t>51130</t>
  </si>
  <si>
    <t xml:space="preserve">    Nurse</t>
  </si>
  <si>
    <t>51100</t>
  </si>
  <si>
    <t xml:space="preserve">    Teachers </t>
  </si>
  <si>
    <t>PERSONNEL SALARIES</t>
  </si>
  <si>
    <t>Total Unrestricted Revenue</t>
  </si>
  <si>
    <t xml:space="preserve">      FY13 Local Funds</t>
  </si>
  <si>
    <t xml:space="preserve">      Sustainment Funds 05289</t>
  </si>
  <si>
    <t xml:space="preserve">      Food Service</t>
  </si>
  <si>
    <t xml:space="preserve">      Local</t>
  </si>
  <si>
    <t xml:space="preserve">      State FY14</t>
  </si>
  <si>
    <t xml:space="preserve">      State FY13</t>
  </si>
  <si>
    <t>UNRESTRICTED REVENUE</t>
  </si>
  <si>
    <t>Difference</t>
  </si>
  <si>
    <t xml:space="preserve">Balance as of </t>
  </si>
  <si>
    <t xml:space="preserve">CAFETERIA </t>
  </si>
  <si>
    <t>FY13 Carryover Balance</t>
  </si>
  <si>
    <t>Appropriation</t>
  </si>
  <si>
    <t>Total Summary of Appro Funds</t>
  </si>
  <si>
    <t>Total Local Funds</t>
  </si>
  <si>
    <t>Total FY 14 Federal Funds</t>
  </si>
  <si>
    <t>Total FY 13 Federal Funds</t>
  </si>
  <si>
    <t>Total FY 12 Federal Funds</t>
  </si>
  <si>
    <t>Total FY 10 Federal Funds</t>
  </si>
  <si>
    <t>Total State Funds</t>
  </si>
  <si>
    <t>Expenditures</t>
  </si>
  <si>
    <t>Encumbrances</t>
  </si>
  <si>
    <t>Available Funds</t>
  </si>
  <si>
    <t>Fine Arts</t>
  </si>
  <si>
    <t>Space Grant</t>
  </si>
  <si>
    <t>087</t>
  </si>
  <si>
    <t>USDA Reserve</t>
  </si>
  <si>
    <t>Yearbook</t>
  </si>
  <si>
    <t>Athletic Funds</t>
  </si>
  <si>
    <t>Student Council</t>
  </si>
  <si>
    <t>BOA</t>
  </si>
  <si>
    <t>Leap</t>
  </si>
  <si>
    <t>Ballet</t>
  </si>
  <si>
    <t>Library</t>
  </si>
  <si>
    <t>Summer Camp</t>
  </si>
  <si>
    <t>Summer Enrichment</t>
  </si>
  <si>
    <t>Field Trips</t>
  </si>
  <si>
    <t>E-Rate</t>
  </si>
  <si>
    <t>Honor Society</t>
  </si>
  <si>
    <t>Walmart</t>
  </si>
  <si>
    <t>Odyssey of the Mind</t>
  </si>
  <si>
    <t>CSCRP</t>
  </si>
  <si>
    <t>Before/After Care</t>
  </si>
  <si>
    <t>Donations</t>
  </si>
  <si>
    <t>Cafeteria</t>
  </si>
  <si>
    <t>*2014</t>
  </si>
  <si>
    <t>Local Funds</t>
  </si>
  <si>
    <t>End Date</t>
  </si>
  <si>
    <t>Appr Code</t>
  </si>
  <si>
    <t>Fund</t>
  </si>
  <si>
    <t>FY</t>
  </si>
  <si>
    <t xml:space="preserve">       Total FY 14 Federal Funds</t>
  </si>
  <si>
    <t>IDEA Preschool</t>
  </si>
  <si>
    <t>Idea B</t>
  </si>
  <si>
    <t>Title I</t>
  </si>
  <si>
    <t>Title II</t>
  </si>
  <si>
    <t>IASA Title II Prof Dev</t>
  </si>
  <si>
    <t>IDEA B</t>
  </si>
  <si>
    <t xml:space="preserve">Title I </t>
  </si>
  <si>
    <t>IASA Title II</t>
  </si>
  <si>
    <t>ARRA RTTT</t>
  </si>
  <si>
    <t>Ed Sustainment Fund</t>
  </si>
  <si>
    <t>05289</t>
  </si>
  <si>
    <t>Educ Accountab</t>
  </si>
  <si>
    <t>Operations</t>
  </si>
  <si>
    <t>05213</t>
  </si>
  <si>
    <t>Stipends</t>
  </si>
  <si>
    <t>05195</t>
  </si>
  <si>
    <t>*2013</t>
  </si>
  <si>
    <t>Technology Block Grants</t>
  </si>
  <si>
    <t>Total Revenue</t>
  </si>
  <si>
    <t>Food Service</t>
  </si>
  <si>
    <t>Local Revenue</t>
  </si>
  <si>
    <t>ARE NOT INCLUDED IN THE ABOVE BUDGET FIGURES FOR FISCAL YEAR 2014</t>
  </si>
  <si>
    <t>PROVIDENCE CREEK ACADEMY HAD THE FOLLOWING ADDITIONAL NON RESTRICTED REVENUE SOURCES AS OF June 30, 2013 WHICH</t>
  </si>
  <si>
    <t>Restricted Funds total</t>
  </si>
  <si>
    <t>Other State Funds</t>
  </si>
  <si>
    <t>Federal Funds</t>
  </si>
  <si>
    <t>Include Encumbrance</t>
  </si>
  <si>
    <t>Obligated</t>
  </si>
  <si>
    <t>Remaining Balance to</t>
  </si>
  <si>
    <t>Remaining</t>
  </si>
  <si>
    <t>Receipt to Date</t>
  </si>
  <si>
    <t>Budget</t>
  </si>
  <si>
    <t>Restricted Funds In Addition to General Operating Budget</t>
  </si>
  <si>
    <t>Total Operating Expenses</t>
  </si>
  <si>
    <t>Contingency</t>
  </si>
  <si>
    <t>Other Expenses</t>
  </si>
  <si>
    <t>Building Maintenance and Custodial Services</t>
  </si>
  <si>
    <t xml:space="preserve">Textbooks and Instructional Supplies </t>
  </si>
  <si>
    <t>Management Company</t>
  </si>
  <si>
    <t>Transportation</t>
  </si>
  <si>
    <t>Facility--Mortgage</t>
  </si>
  <si>
    <t>Facility--Lease</t>
  </si>
  <si>
    <t>Utilities</t>
  </si>
  <si>
    <t>Salaries and Benefits</t>
  </si>
  <si>
    <t>Encumbrance</t>
  </si>
  <si>
    <t>Bd Approved Budget</t>
  </si>
  <si>
    <t>OPERATING BUDGET</t>
  </si>
  <si>
    <t>EXPENDITURE BUDGET</t>
  </si>
  <si>
    <t>All Funds Total</t>
  </si>
  <si>
    <t>Local funds (98000) FY13</t>
  </si>
  <si>
    <t>Food Service (91100)</t>
  </si>
  <si>
    <t>Local Funds  (98000) FY14</t>
  </si>
  <si>
    <t>LOCAL FUNDS</t>
  </si>
  <si>
    <t>Operations (05213) FY13</t>
  </si>
  <si>
    <t>Sustainment Fund (05289)</t>
  </si>
  <si>
    <t xml:space="preserve">Operations (05213) &amp; (50022) </t>
  </si>
  <si>
    <t>STATE FUNDS</t>
  </si>
  <si>
    <t>Received</t>
  </si>
  <si>
    <t>Receipt To Date</t>
  </si>
  <si>
    <t>Receipts</t>
  </si>
  <si>
    <t>Anticipated</t>
  </si>
  <si>
    <t>FISCAL YEAR 2014</t>
  </si>
  <si>
    <t>MONTHLY FINANCIAL REPORT</t>
  </si>
  <si>
    <t>PROVIDENCE CREEK ACADEMY CHARTER SCHOOL</t>
  </si>
  <si>
    <t>MCI</t>
  </si>
  <si>
    <t>Instructional Supplies</t>
  </si>
  <si>
    <t>Total Cafeteria Balance</t>
  </si>
  <si>
    <t>00254</t>
  </si>
  <si>
    <t>Sequester Contingency</t>
  </si>
  <si>
    <t>Eouc Accntab</t>
  </si>
  <si>
    <t>Equipment Supplies</t>
  </si>
  <si>
    <t>Sequester contingency</t>
  </si>
  <si>
    <t>Educational Account Tab fy14</t>
  </si>
  <si>
    <t>Educational Account Tab fy13</t>
  </si>
  <si>
    <t>Percentage
Expended</t>
  </si>
  <si>
    <t>Public utilities</t>
  </si>
  <si>
    <t>Contracted Employment</t>
  </si>
  <si>
    <t>55335</t>
  </si>
  <si>
    <t>00100</t>
  </si>
  <si>
    <t>Unfunded Payroll</t>
  </si>
  <si>
    <t>Transportation Equipment</t>
  </si>
  <si>
    <t>57110</t>
  </si>
  <si>
    <t>55377</t>
  </si>
  <si>
    <t>State Assessment</t>
  </si>
  <si>
    <t>*This appropriation is included in the monthly financial summary</t>
  </si>
  <si>
    <t xml:space="preserve">  </t>
  </si>
  <si>
    <t>YTD as of April 30, 2014</t>
  </si>
  <si>
    <t>Total Cafeteria Surplus as of April 30, 2014</t>
  </si>
  <si>
    <t>April 2014</t>
  </si>
  <si>
    <t>As of April 30, 2014</t>
  </si>
  <si>
    <t>-</t>
  </si>
  <si>
    <t>Pending March and April Federal Reimbursement</t>
  </si>
  <si>
    <t xml:space="preserve"> Summer school ESY</t>
  </si>
  <si>
    <t xml:space="preserve"> Educational Benefits</t>
  </si>
  <si>
    <r>
      <t xml:space="preserve">    </t>
    </r>
    <r>
      <rPr>
        <sz val="16"/>
        <rFont val="Calibri"/>
        <family val="2"/>
      </rPr>
      <t>Computer Supplies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</si>
</sst>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m/d/yyyy;@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i/>
      <sz val="16"/>
      <name val="Calibri"/>
      <family val="2"/>
    </font>
    <font>
      <b/>
      <sz val="16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/>
    <xf numFmtId="0" fontId="2" fillId="0" borderId="0" xfId="0" applyFont="1" applyFill="1"/>
    <xf numFmtId="0" fontId="2" fillId="0" borderId="0" xfId="0" applyFont="1" applyBorder="1"/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3" fillId="0" borderId="0" xfId="0" applyFont="1" applyBorder="1" applyAlignment="1">
      <alignment horizontal="right"/>
    </xf>
    <xf numFmtId="44" fontId="3" fillId="0" borderId="4" xfId="0" applyNumberFormat="1" applyFont="1" applyBorder="1" applyAlignment="1">
      <alignment horizontal="left" vertical="center"/>
    </xf>
    <xf numFmtId="44" fontId="3" fillId="0" borderId="0" xfId="2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4" fontId="4" fillId="3" borderId="0" xfId="2" applyNumberFormat="1" applyFont="1" applyFill="1" applyBorder="1" applyAlignment="1">
      <alignment horizontal="right" vertical="center"/>
    </xf>
    <xf numFmtId="44" fontId="4" fillId="3" borderId="0" xfId="2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4" fontId="3" fillId="0" borderId="5" xfId="2" applyFont="1" applyBorder="1" applyAlignment="1">
      <alignment horizontal="left" vertical="center"/>
    </xf>
    <xf numFmtId="44" fontId="3" fillId="0" borderId="5" xfId="2" applyNumberFormat="1" applyFont="1" applyBorder="1" applyAlignment="1">
      <alignment horizontal="left" vertical="center"/>
    </xf>
    <xf numFmtId="44" fontId="4" fillId="0" borderId="0" xfId="2" applyFont="1" applyBorder="1" applyAlignment="1">
      <alignment horizontal="left" vertical="center"/>
    </xf>
    <xf numFmtId="44" fontId="4" fillId="0" borderId="0" xfId="2" quotePrefix="1" applyNumberFormat="1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44" fontId="4" fillId="0" borderId="0" xfId="2" quotePrefix="1" applyFont="1" applyBorder="1" applyAlignment="1">
      <alignment horizontal="left" vertical="center"/>
    </xf>
    <xf numFmtId="44" fontId="4" fillId="0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3" fillId="0" borderId="0" xfId="2" applyNumberFormat="1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right" vertical="center"/>
    </xf>
    <xf numFmtId="44" fontId="4" fillId="0" borderId="0" xfId="2" quotePrefix="1" applyNumberFormat="1" applyFont="1" applyBorder="1" applyAlignment="1">
      <alignment horizontal="right" vertical="center"/>
    </xf>
    <xf numFmtId="44" fontId="3" fillId="0" borderId="5" xfId="2" applyNumberFormat="1" applyFont="1" applyBorder="1" applyAlignment="1">
      <alignment horizontal="right" vertical="center"/>
    </xf>
    <xf numFmtId="44" fontId="3" fillId="0" borderId="0" xfId="2" quotePrefix="1" applyNumberFormat="1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44" fontId="3" fillId="0" borderId="7" xfId="2" applyFont="1" applyBorder="1" applyAlignment="1">
      <alignment horizontal="left"/>
    </xf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44" fontId="3" fillId="0" borderId="10" xfId="2" applyFont="1" applyBorder="1" applyAlignment="1">
      <alignment horizontal="left"/>
    </xf>
    <xf numFmtId="0" fontId="2" fillId="0" borderId="2" xfId="0" applyFont="1" applyBorder="1"/>
    <xf numFmtId="44" fontId="3" fillId="0" borderId="0" xfId="2" applyFont="1" applyFill="1" applyBorder="1" applyAlignment="1">
      <alignment horizontal="left"/>
    </xf>
    <xf numFmtId="0" fontId="3" fillId="0" borderId="0" xfId="0" applyFont="1"/>
    <xf numFmtId="0" fontId="3" fillId="0" borderId="9" xfId="0" applyFont="1" applyBorder="1"/>
    <xf numFmtId="44" fontId="3" fillId="0" borderId="0" xfId="2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44" fontId="2" fillId="0" borderId="0" xfId="0" applyNumberFormat="1" applyFont="1" applyBorder="1" applyAlignment="1">
      <alignment horizontal="center"/>
    </xf>
    <xf numFmtId="10" fontId="3" fillId="0" borderId="11" xfId="4" applyNumberFormat="1" applyFont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44" fontId="2" fillId="0" borderId="0" xfId="2" applyFont="1" applyBorder="1" applyAlignment="1">
      <alignment horizontal="right"/>
    </xf>
    <xf numFmtId="44" fontId="3" fillId="0" borderId="0" xfId="0" applyNumberFormat="1" applyFont="1"/>
    <xf numFmtId="10" fontId="3" fillId="0" borderId="9" xfId="4" applyNumberFormat="1" applyFont="1" applyBorder="1" applyAlignment="1">
      <alignment horizontal="right"/>
    </xf>
    <xf numFmtId="44" fontId="3" fillId="0" borderId="0" xfId="2" quotePrefix="1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40" fontId="3" fillId="0" borderId="0" xfId="0" applyNumberFormat="1" applyFont="1" applyFill="1" applyBorder="1"/>
    <xf numFmtId="40" fontId="3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44" fontId="3" fillId="0" borderId="0" xfId="2" applyFont="1" applyFill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10" fontId="2" fillId="0" borderId="0" xfId="4" applyNumberFormat="1" applyFont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0" fontId="3" fillId="0" borderId="2" xfId="0" quotePrefix="1" applyFont="1" applyBorder="1"/>
    <xf numFmtId="4" fontId="2" fillId="0" borderId="0" xfId="0" applyNumberFormat="1" applyFont="1" applyBorder="1"/>
    <xf numFmtId="0" fontId="6" fillId="0" borderId="9" xfId="0" applyFont="1" applyBorder="1"/>
    <xf numFmtId="0" fontId="6" fillId="0" borderId="0" xfId="0" applyFont="1" applyBorder="1" applyAlignment="1">
      <alignment horizontal="right"/>
    </xf>
    <xf numFmtId="44" fontId="6" fillId="0" borderId="5" xfId="2" applyNumberFormat="1" applyFont="1" applyFill="1" applyBorder="1" applyAlignment="1">
      <alignment horizontal="right"/>
    </xf>
    <xf numFmtId="10" fontId="6" fillId="0" borderId="5" xfId="4" applyNumberFormat="1" applyFont="1" applyBorder="1" applyAlignment="1">
      <alignment horizontal="right"/>
    </xf>
    <xf numFmtId="0" fontId="6" fillId="0" borderId="2" xfId="0" applyFont="1" applyBorder="1"/>
    <xf numFmtId="44" fontId="2" fillId="0" borderId="0" xfId="2" applyNumberFormat="1" applyFont="1" applyFill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3" fillId="0" borderId="5" xfId="2" applyNumberFormat="1" applyFont="1" applyBorder="1" applyAlignment="1">
      <alignment horizontal="right"/>
    </xf>
    <xf numFmtId="10" fontId="4" fillId="0" borderId="0" xfId="4" quotePrefix="1" applyNumberFormat="1" applyFont="1" applyBorder="1" applyAlignment="1">
      <alignment horizontal="right"/>
    </xf>
    <xf numFmtId="44" fontId="4" fillId="0" borderId="0" xfId="2" applyNumberFormat="1" applyFont="1" applyBorder="1" applyAlignment="1">
      <alignment horizontal="right"/>
    </xf>
    <xf numFmtId="0" fontId="4" fillId="0" borderId="0" xfId="0" applyFont="1" applyBorder="1"/>
    <xf numFmtId="44" fontId="3" fillId="0" borderId="0" xfId="2" applyNumberFormat="1" applyFont="1" applyBorder="1" applyAlignment="1">
      <alignment horizontal="right"/>
    </xf>
    <xf numFmtId="44" fontId="3" fillId="0" borderId="5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2" xfId="0" applyFont="1" applyBorder="1"/>
    <xf numFmtId="49" fontId="4" fillId="0" borderId="0" xfId="0" applyNumberFormat="1" applyFont="1" applyBorder="1" applyAlignment="1">
      <alignment horizontal="center" vertical="center"/>
    </xf>
    <xf numFmtId="44" fontId="2" fillId="0" borderId="0" xfId="1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3" fillId="0" borderId="22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6" fontId="4" fillId="0" borderId="21" xfId="0" applyNumberFormat="1" applyFont="1" applyBorder="1" applyAlignment="1">
      <alignment horizontal="right" vertical="center"/>
    </xf>
    <xf numFmtId="166" fontId="3" fillId="0" borderId="23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right" vertical="center"/>
    </xf>
    <xf numFmtId="166" fontId="4" fillId="0" borderId="22" xfId="0" applyNumberFormat="1" applyFont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44" fontId="3" fillId="0" borderId="5" xfId="2" quotePrefix="1" applyNumberFormat="1" applyFont="1" applyBorder="1" applyAlignment="1">
      <alignment horizontal="left" vertical="center"/>
    </xf>
    <xf numFmtId="44" fontId="4" fillId="0" borderId="0" xfId="0" applyNumberFormat="1" applyFont="1" applyFill="1" applyBorder="1" applyAlignment="1">
      <alignment horizontal="center" vertical="center"/>
    </xf>
    <xf numFmtId="44" fontId="4" fillId="0" borderId="0" xfId="2" applyNumberFormat="1" applyFont="1" applyFill="1" applyBorder="1" applyAlignment="1">
      <alignment horizontal="right"/>
    </xf>
    <xf numFmtId="44" fontId="3" fillId="0" borderId="5" xfId="2" applyNumberFormat="1" applyFont="1" applyFill="1" applyBorder="1" applyAlignment="1">
      <alignment horizontal="left" vertical="center"/>
    </xf>
    <xf numFmtId="10" fontId="2" fillId="0" borderId="0" xfId="4" applyNumberFormat="1" applyFont="1" applyFill="1" applyBorder="1" applyAlignment="1">
      <alignment horizontal="right"/>
    </xf>
    <xf numFmtId="10" fontId="3" fillId="0" borderId="5" xfId="4" quotePrefix="1" applyNumberFormat="1" applyFont="1" applyFill="1" applyBorder="1" applyAlignment="1">
      <alignment horizontal="right"/>
    </xf>
    <xf numFmtId="44" fontId="5" fillId="0" borderId="5" xfId="2" applyNumberFormat="1" applyFont="1" applyFill="1" applyBorder="1" applyAlignment="1">
      <alignment horizontal="right"/>
    </xf>
    <xf numFmtId="10" fontId="6" fillId="0" borderId="5" xfId="4" applyNumberFormat="1" applyFont="1" applyFill="1" applyBorder="1" applyAlignment="1">
      <alignment horizontal="right"/>
    </xf>
    <xf numFmtId="0" fontId="11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0" fontId="9" fillId="0" borderId="15" xfId="0" applyNumberFormat="1" applyFont="1" applyBorder="1" applyAlignment="1">
      <alignment horizontal="right"/>
    </xf>
    <xf numFmtId="0" fontId="11" fillId="0" borderId="14" xfId="0" applyFont="1" applyBorder="1"/>
    <xf numFmtId="164" fontId="9" fillId="0" borderId="0" xfId="0" applyNumberFormat="1" applyFont="1" applyBorder="1" applyAlignment="1">
      <alignment horizontal="right"/>
    </xf>
    <xf numFmtId="44" fontId="10" fillId="0" borderId="0" xfId="1" applyNumberFormat="1" applyFont="1" applyBorder="1" applyAlignment="1">
      <alignment horizontal="left"/>
    </xf>
    <xf numFmtId="0" fontId="10" fillId="0" borderId="14" xfId="0" applyFont="1" applyBorder="1"/>
    <xf numFmtId="44" fontId="10" fillId="0" borderId="0" xfId="1" applyFont="1" applyBorder="1" applyAlignment="1">
      <alignment horizontal="left"/>
    </xf>
    <xf numFmtId="0" fontId="10" fillId="0" borderId="14" xfId="0" applyFont="1" applyFill="1" applyBorder="1"/>
    <xf numFmtId="44" fontId="10" fillId="0" borderId="0" xfId="1" applyFont="1" applyFill="1" applyBorder="1" applyAlignment="1">
      <alignment horizontal="left"/>
    </xf>
    <xf numFmtId="44" fontId="10" fillId="0" borderId="0" xfId="1" applyNumberFormat="1" applyFont="1" applyFill="1" applyBorder="1" applyAlignment="1">
      <alignment horizontal="right"/>
    </xf>
    <xf numFmtId="0" fontId="11" fillId="0" borderId="0" xfId="0" applyFont="1" applyFill="1"/>
    <xf numFmtId="0" fontId="9" fillId="2" borderId="14" xfId="0" applyFont="1" applyFill="1" applyBorder="1"/>
    <xf numFmtId="44" fontId="9" fillId="2" borderId="0" xfId="1" applyFont="1" applyFill="1" applyBorder="1" applyAlignment="1">
      <alignment horizontal="left"/>
    </xf>
    <xf numFmtId="44" fontId="9" fillId="2" borderId="0" xfId="1" applyFont="1" applyFill="1" applyBorder="1" applyAlignment="1">
      <alignment horizontal="right"/>
    </xf>
    <xf numFmtId="0" fontId="12" fillId="0" borderId="18" xfId="0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0" fontId="9" fillId="0" borderId="1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0" fontId="9" fillId="0" borderId="15" xfId="0" applyNumberFormat="1" applyFont="1" applyFill="1" applyBorder="1" applyAlignment="1">
      <alignment horizontal="right"/>
    </xf>
    <xf numFmtId="0" fontId="9" fillId="0" borderId="14" xfId="0" applyFont="1" applyFill="1" applyBorder="1"/>
    <xf numFmtId="49" fontId="10" fillId="0" borderId="0" xfId="0" applyNumberFormat="1" applyFont="1" applyFill="1" applyBorder="1" applyAlignment="1">
      <alignment horizontal="right"/>
    </xf>
    <xf numFmtId="44" fontId="11" fillId="0" borderId="0" xfId="1" applyFont="1" applyBorder="1"/>
    <xf numFmtId="10" fontId="13" fillId="0" borderId="15" xfId="3" applyNumberFormat="1" applyFont="1" applyBorder="1"/>
    <xf numFmtId="44" fontId="11" fillId="0" borderId="0" xfId="0" applyNumberFormat="1" applyFont="1" applyFill="1" applyBorder="1"/>
    <xf numFmtId="0" fontId="10" fillId="0" borderId="14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44" fontId="9" fillId="0" borderId="0" xfId="1" applyFont="1" applyFill="1" applyBorder="1" applyAlignment="1">
      <alignment horizontal="left"/>
    </xf>
    <xf numFmtId="44" fontId="9" fillId="0" borderId="0" xfId="1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right"/>
    </xf>
    <xf numFmtId="10" fontId="13" fillId="2" borderId="15" xfId="3" applyNumberFormat="1" applyFont="1" applyFill="1" applyBorder="1"/>
    <xf numFmtId="49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0" fontId="12" fillId="0" borderId="14" xfId="0" applyFont="1" applyFill="1" applyBorder="1"/>
    <xf numFmtId="164" fontId="12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44" fontId="13" fillId="2" borderId="0" xfId="0" applyNumberFormat="1" applyFont="1" applyFill="1" applyBorder="1"/>
    <xf numFmtId="0" fontId="12" fillId="0" borderId="18" xfId="0" applyFont="1" applyBorder="1"/>
    <xf numFmtId="49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0" fontId="9" fillId="0" borderId="19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10" fontId="9" fillId="0" borderId="15" xfId="3" applyNumberFormat="1" applyFont="1" applyBorder="1" applyAlignment="1">
      <alignment horizontal="right"/>
    </xf>
    <xf numFmtId="49" fontId="10" fillId="0" borderId="0" xfId="0" quotePrefix="1" applyNumberFormat="1" applyFont="1" applyFill="1" applyBorder="1" applyAlignment="1">
      <alignment horizontal="right"/>
    </xf>
    <xf numFmtId="44" fontId="11" fillId="0" borderId="0" xfId="0" applyNumberFormat="1" applyFont="1" applyBorder="1"/>
    <xf numFmtId="44" fontId="9" fillId="2" borderId="0" xfId="1" applyNumberFormat="1" applyFont="1" applyFill="1" applyBorder="1" applyAlignment="1">
      <alignment horizontal="right"/>
    </xf>
    <xf numFmtId="44" fontId="13" fillId="2" borderId="0" xfId="1" applyFont="1" applyFill="1" applyBorder="1"/>
    <xf numFmtId="0" fontId="9" fillId="0" borderId="18" xfId="0" applyFont="1" applyBorder="1"/>
    <xf numFmtId="49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10" fontId="9" fillId="0" borderId="19" xfId="3" applyNumberFormat="1" applyFont="1" applyBorder="1" applyAlignment="1">
      <alignment horizontal="right"/>
    </xf>
    <xf numFmtId="44" fontId="10" fillId="0" borderId="0" xfId="1" applyFont="1" applyBorder="1" applyAlignment="1">
      <alignment horizontal="right"/>
    </xf>
    <xf numFmtId="44" fontId="10" fillId="0" borderId="0" xfId="1" applyFont="1" applyFill="1" applyBorder="1" applyAlignment="1">
      <alignment horizontal="right"/>
    </xf>
    <xf numFmtId="44" fontId="9" fillId="0" borderId="1" xfId="1" applyFont="1" applyBorder="1" applyAlignment="1">
      <alignment horizontal="right"/>
    </xf>
    <xf numFmtId="164" fontId="12" fillId="0" borderId="20" xfId="0" applyNumberFormat="1" applyFont="1" applyBorder="1"/>
    <xf numFmtId="49" fontId="12" fillId="0" borderId="3" xfId="0" applyNumberFormat="1" applyFont="1" applyBorder="1" applyAlignment="1">
      <alignment horizontal="right"/>
    </xf>
    <xf numFmtId="44" fontId="12" fillId="0" borderId="3" xfId="1" applyFont="1" applyBorder="1" applyAlignment="1">
      <alignment horizontal="right"/>
    </xf>
    <xf numFmtId="44" fontId="9" fillId="0" borderId="0" xfId="1" applyFont="1" applyBorder="1" applyAlignment="1">
      <alignment horizontal="right"/>
    </xf>
    <xf numFmtId="44" fontId="9" fillId="0" borderId="0" xfId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44" fontId="11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 indent="1"/>
    </xf>
    <xf numFmtId="0" fontId="10" fillId="0" borderId="14" xfId="0" applyFont="1" applyFill="1" applyBorder="1" applyAlignment="1">
      <alignment horizontal="left" indent="1"/>
    </xf>
    <xf numFmtId="44" fontId="9" fillId="2" borderId="0" xfId="0" applyNumberFormat="1" applyFont="1" applyFill="1" applyBorder="1" applyAlignment="1">
      <alignment horizontal="right"/>
    </xf>
    <xf numFmtId="44" fontId="9" fillId="4" borderId="0" xfId="1" applyFont="1" applyFill="1" applyBorder="1" applyAlignment="1">
      <alignment horizontal="left"/>
    </xf>
    <xf numFmtId="44" fontId="9" fillId="4" borderId="0" xfId="0" applyNumberFormat="1" applyFont="1" applyFill="1" applyBorder="1" applyAlignment="1">
      <alignment horizontal="right"/>
    </xf>
    <xf numFmtId="10" fontId="9" fillId="4" borderId="15" xfId="0" applyNumberFormat="1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right"/>
    </xf>
    <xf numFmtId="164" fontId="10" fillId="0" borderId="0" xfId="0" quotePrefix="1" applyNumberFormat="1" applyFont="1" applyFill="1" applyBorder="1" applyAlignment="1">
      <alignment horizontal="right"/>
    </xf>
    <xf numFmtId="0" fontId="9" fillId="2" borderId="14" xfId="0" applyFont="1" applyFill="1" applyBorder="1" applyAlignment="1"/>
    <xf numFmtId="0" fontId="10" fillId="2" borderId="0" xfId="0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9" fillId="0" borderId="14" xfId="0" applyNumberFormat="1" applyFont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0" fontId="9" fillId="2" borderId="15" xfId="0" applyNumberFormat="1" applyFont="1" applyFill="1" applyBorder="1" applyAlignment="1">
      <alignment horizontal="right"/>
    </xf>
    <xf numFmtId="44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/>
    <xf numFmtId="17" fontId="10" fillId="0" borderId="0" xfId="0" quotePrefix="1" applyNumberFormat="1" applyFont="1" applyBorder="1" applyAlignment="1">
      <alignment horizontal="right"/>
    </xf>
    <xf numFmtId="17" fontId="10" fillId="2" borderId="0" xfId="0" quotePrefix="1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44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/>
    <xf numFmtId="44" fontId="2" fillId="0" borderId="0" xfId="0" applyNumberFormat="1" applyFont="1"/>
    <xf numFmtId="44" fontId="14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Fill="1"/>
    <xf numFmtId="44" fontId="14" fillId="0" borderId="0" xfId="0" applyNumberFormat="1" applyFont="1" applyFill="1" applyBorder="1"/>
    <xf numFmtId="14" fontId="2" fillId="0" borderId="15" xfId="0" applyNumberFormat="1" applyFont="1" applyBorder="1"/>
    <xf numFmtId="44" fontId="5" fillId="0" borderId="0" xfId="2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5" fillId="0" borderId="0" xfId="2" applyNumberFormat="1" applyFont="1" applyBorder="1" applyAlignment="1">
      <alignment horizontal="left" vertical="center"/>
    </xf>
    <xf numFmtId="44" fontId="5" fillId="0" borderId="4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4" fontId="4" fillId="0" borderId="5" xfId="2" applyNumberFormat="1" applyFont="1" applyFill="1" applyBorder="1" applyAlignment="1">
      <alignment horizontal="left" vertical="center"/>
    </xf>
    <xf numFmtId="44" fontId="5" fillId="0" borderId="5" xfId="1" applyFont="1" applyBorder="1"/>
    <xf numFmtId="14" fontId="2" fillId="0" borderId="22" xfId="0" applyNumberFormat="1" applyFont="1" applyBorder="1"/>
    <xf numFmtId="44" fontId="13" fillId="0" borderId="0" xfId="1" applyFont="1" applyBorder="1"/>
    <xf numFmtId="10" fontId="13" fillId="0" borderId="15" xfId="3" applyNumberFormat="1" applyFont="1" applyBorder="1" applyAlignment="1">
      <alignment horizontal="center"/>
    </xf>
    <xf numFmtId="0" fontId="9" fillId="0" borderId="27" xfId="0" applyFont="1" applyBorder="1"/>
    <xf numFmtId="49" fontId="9" fillId="0" borderId="28" xfId="0" applyNumberFormat="1" applyFont="1" applyBorder="1" applyAlignment="1">
      <alignment horizontal="right"/>
    </xf>
    <xf numFmtId="164" fontId="9" fillId="0" borderId="28" xfId="0" applyNumberFormat="1" applyFont="1" applyBorder="1" applyAlignment="1">
      <alignment horizontal="right"/>
    </xf>
    <xf numFmtId="10" fontId="9" fillId="0" borderId="12" xfId="0" applyNumberFormat="1" applyFont="1" applyBorder="1" applyAlignment="1">
      <alignment horizontal="right"/>
    </xf>
    <xf numFmtId="0" fontId="9" fillId="0" borderId="2" xfId="0" applyFont="1" applyBorder="1"/>
    <xf numFmtId="10" fontId="9" fillId="0" borderId="9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indent="1"/>
    </xf>
    <xf numFmtId="0" fontId="10" fillId="0" borderId="2" xfId="0" applyFont="1" applyFill="1" applyBorder="1" applyAlignment="1">
      <alignment horizontal="left" indent="1"/>
    </xf>
    <xf numFmtId="0" fontId="10" fillId="0" borderId="2" xfId="0" applyFont="1" applyFill="1" applyBorder="1"/>
    <xf numFmtId="10" fontId="9" fillId="0" borderId="9" xfId="0" applyNumberFormat="1" applyFont="1" applyFill="1" applyBorder="1" applyAlignment="1">
      <alignment horizontal="right"/>
    </xf>
    <xf numFmtId="0" fontId="9" fillId="2" borderId="2" xfId="0" applyFont="1" applyFill="1" applyBorder="1"/>
    <xf numFmtId="10" fontId="9" fillId="2" borderId="9" xfId="0" applyNumberFormat="1" applyFont="1" applyFill="1" applyBorder="1" applyAlignment="1">
      <alignment horizontal="right"/>
    </xf>
    <xf numFmtId="0" fontId="9" fillId="0" borderId="2" xfId="0" applyFont="1" applyFill="1" applyBorder="1"/>
    <xf numFmtId="0" fontId="5" fillId="0" borderId="2" xfId="0" applyFont="1" applyBorder="1"/>
    <xf numFmtId="10" fontId="2" fillId="0" borderId="9" xfId="0" applyNumberFormat="1" applyFont="1" applyBorder="1" applyAlignment="1">
      <alignment horizontal="right"/>
    </xf>
    <xf numFmtId="164" fontId="9" fillId="0" borderId="8" xfId="0" applyNumberFormat="1" applyFont="1" applyFill="1" applyBorder="1"/>
    <xf numFmtId="49" fontId="9" fillId="0" borderId="7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0" fontId="9" fillId="0" borderId="6" xfId="3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8" xfId="0" applyFont="1" applyFill="1" applyBorder="1"/>
    <xf numFmtId="0" fontId="12" fillId="0" borderId="7" xfId="0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right"/>
    </xf>
    <xf numFmtId="10" fontId="9" fillId="0" borderId="6" xfId="0" applyNumberFormat="1" applyFont="1" applyFill="1" applyBorder="1" applyAlignment="1">
      <alignment horizontal="right"/>
    </xf>
    <xf numFmtId="164" fontId="9" fillId="0" borderId="32" xfId="0" applyNumberFormat="1" applyFont="1" applyBorder="1" applyAlignment="1">
      <alignment horizontal="right"/>
    </xf>
    <xf numFmtId="164" fontId="10" fillId="0" borderId="32" xfId="0" applyNumberFormat="1" applyFont="1" applyBorder="1" applyAlignment="1">
      <alignment horizontal="right"/>
    </xf>
    <xf numFmtId="165" fontId="9" fillId="0" borderId="32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44" fontId="10" fillId="0" borderId="32" xfId="1" applyNumberFormat="1" applyFont="1" applyBorder="1" applyAlignment="1">
      <alignment horizontal="left"/>
    </xf>
    <xf numFmtId="44" fontId="2" fillId="0" borderId="32" xfId="0" applyNumberFormat="1" applyFont="1" applyBorder="1" applyAlignment="1">
      <alignment horizontal="right"/>
    </xf>
    <xf numFmtId="44" fontId="10" fillId="0" borderId="32" xfId="1" applyFont="1" applyBorder="1" applyAlignment="1">
      <alignment horizontal="left"/>
    </xf>
    <xf numFmtId="44" fontId="10" fillId="0" borderId="32" xfId="1" applyFont="1" applyFill="1" applyBorder="1" applyAlignment="1">
      <alignment horizontal="left"/>
    </xf>
    <xf numFmtId="44" fontId="10" fillId="0" borderId="32" xfId="1" applyNumberFormat="1" applyFont="1" applyFill="1" applyBorder="1" applyAlignment="1">
      <alignment horizontal="right"/>
    </xf>
    <xf numFmtId="44" fontId="2" fillId="0" borderId="32" xfId="0" applyNumberFormat="1" applyFont="1" applyFill="1" applyBorder="1"/>
    <xf numFmtId="44" fontId="9" fillId="2" borderId="32" xfId="1" applyFont="1" applyFill="1" applyBorder="1" applyAlignment="1">
      <alignment horizontal="left"/>
    </xf>
    <xf numFmtId="44" fontId="9" fillId="2" borderId="32" xfId="1" applyFont="1" applyFill="1" applyBorder="1" applyAlignment="1">
      <alignment horizontal="right"/>
    </xf>
    <xf numFmtId="0" fontId="9" fillId="0" borderId="33" xfId="0" applyFont="1" applyBorder="1"/>
    <xf numFmtId="10" fontId="9" fillId="0" borderId="34" xfId="0" applyNumberFormat="1" applyFont="1" applyBorder="1" applyAlignment="1">
      <alignment horizontal="right"/>
    </xf>
    <xf numFmtId="0" fontId="11" fillId="0" borderId="33" xfId="0" applyFont="1" applyBorder="1"/>
    <xf numFmtId="0" fontId="10" fillId="0" borderId="33" xfId="0" applyFont="1" applyBorder="1" applyAlignment="1">
      <alignment horizontal="left"/>
    </xf>
    <xf numFmtId="10" fontId="9" fillId="2" borderId="34" xfId="0" applyNumberFormat="1" applyFont="1" applyFill="1" applyBorder="1" applyAlignment="1" applyProtection="1">
      <alignment horizontal="right"/>
      <protection locked="0"/>
    </xf>
    <xf numFmtId="0" fontId="10" fillId="0" borderId="33" xfId="0" applyFont="1" applyBorder="1"/>
    <xf numFmtId="0" fontId="10" fillId="0" borderId="33" xfId="0" applyFont="1" applyFill="1" applyBorder="1"/>
    <xf numFmtId="0" fontId="9" fillId="2" borderId="33" xfId="0" applyFont="1" applyFill="1" applyBorder="1"/>
    <xf numFmtId="49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10" fontId="9" fillId="0" borderId="7" xfId="0" applyNumberFormat="1" applyFont="1" applyFill="1" applyBorder="1" applyAlignment="1">
      <alignment horizontal="right"/>
    </xf>
    <xf numFmtId="0" fontId="2" fillId="0" borderId="0" xfId="0" applyFont="1" applyFill="1" applyBorder="1"/>
    <xf numFmtId="49" fontId="9" fillId="2" borderId="32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indent="2"/>
    </xf>
    <xf numFmtId="0" fontId="10" fillId="0" borderId="14" xfId="0" applyFont="1" applyFill="1" applyBorder="1" applyAlignment="1">
      <alignment horizontal="left" indent="3"/>
    </xf>
    <xf numFmtId="164" fontId="9" fillId="0" borderId="0" xfId="0" applyNumberFormat="1" applyFont="1" applyBorder="1" applyAlignment="1">
      <alignment horizontal="center"/>
    </xf>
    <xf numFmtId="10" fontId="9" fillId="0" borderId="25" xfId="0" applyNumberFormat="1" applyFont="1" applyBorder="1" applyAlignment="1">
      <alignment horizontal="center" wrapText="1"/>
    </xf>
    <xf numFmtId="10" fontId="9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5">
    <cellStyle name="Currency" xfId="1" builtinId="4"/>
    <cellStyle name="Currency 2" xfId="2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19" zoomScale="60" zoomScaleNormal="60" workbookViewId="0">
      <selection activeCell="N28" sqref="N28"/>
    </sheetView>
  </sheetViews>
  <sheetFormatPr defaultRowHeight="17.25" x14ac:dyDescent="0.3"/>
  <cols>
    <col min="1" max="1" width="48.85546875" style="1" customWidth="1"/>
    <col min="2" max="2" width="29.85546875" style="3" customWidth="1"/>
    <col min="3" max="3" width="24" style="3" customWidth="1"/>
    <col min="4" max="4" width="23" style="3" bestFit="1" customWidth="1"/>
    <col min="5" max="5" width="26.28515625" style="3" customWidth="1"/>
    <col min="6" max="6" width="23.7109375" style="3" customWidth="1"/>
    <col min="7" max="7" width="21.85546875" style="2" bestFit="1" customWidth="1"/>
    <col min="8" max="16384" width="9.140625" style="1"/>
  </cols>
  <sheetData>
    <row r="1" spans="1:8" ht="21" x14ac:dyDescent="0.35">
      <c r="A1" s="292" t="s">
        <v>320</v>
      </c>
      <c r="B1" s="205"/>
      <c r="C1" s="131"/>
      <c r="D1" s="267"/>
      <c r="E1" s="131"/>
      <c r="F1" s="131"/>
      <c r="G1" s="293"/>
      <c r="H1" s="125"/>
    </row>
    <row r="2" spans="1:8" ht="21" x14ac:dyDescent="0.35">
      <c r="A2" s="294" t="s">
        <v>318</v>
      </c>
      <c r="B2" s="127"/>
      <c r="C2" s="128"/>
      <c r="D2" s="267"/>
      <c r="E2" s="128"/>
      <c r="F2" s="128"/>
      <c r="G2" s="293"/>
      <c r="H2" s="125"/>
    </row>
    <row r="3" spans="1:8" s="5" customFormat="1" ht="21.75" thickBot="1" x14ac:dyDescent="0.4">
      <c r="A3" s="268"/>
      <c r="B3" s="269"/>
      <c r="C3" s="270"/>
      <c r="D3" s="270"/>
      <c r="E3" s="270"/>
      <c r="F3" s="265"/>
      <c r="G3" s="295"/>
      <c r="H3" s="296"/>
    </row>
    <row r="4" spans="1:8" ht="21" x14ac:dyDescent="0.35">
      <c r="A4" s="286"/>
      <c r="B4" s="272" t="s">
        <v>189</v>
      </c>
      <c r="C4" s="272"/>
      <c r="D4" s="275" t="s">
        <v>322</v>
      </c>
      <c r="E4" s="272"/>
      <c r="F4" s="272" t="s">
        <v>21</v>
      </c>
      <c r="G4" s="285" t="s">
        <v>24</v>
      </c>
      <c r="H4" s="125"/>
    </row>
    <row r="5" spans="1:8" ht="21" x14ac:dyDescent="0.35">
      <c r="A5" s="284" t="s">
        <v>23</v>
      </c>
      <c r="B5" s="274">
        <v>41455</v>
      </c>
      <c r="C5" s="272" t="s">
        <v>21</v>
      </c>
      <c r="D5" s="275" t="s">
        <v>322</v>
      </c>
      <c r="E5" s="272" t="s">
        <v>19</v>
      </c>
      <c r="F5" s="272" t="s">
        <v>188</v>
      </c>
      <c r="G5" s="285" t="s">
        <v>31</v>
      </c>
      <c r="H5" s="125"/>
    </row>
    <row r="6" spans="1:8" ht="21" x14ac:dyDescent="0.35">
      <c r="A6" s="284" t="s">
        <v>187</v>
      </c>
      <c r="B6" s="272"/>
      <c r="C6" s="273"/>
      <c r="D6" s="275" t="s">
        <v>322</v>
      </c>
      <c r="E6" s="273"/>
      <c r="F6" s="273"/>
      <c r="G6" s="285"/>
      <c r="H6" s="125"/>
    </row>
    <row r="7" spans="1:8" ht="21" x14ac:dyDescent="0.35">
      <c r="A7" s="287" t="s">
        <v>186</v>
      </c>
      <c r="B7" s="276">
        <v>228.32</v>
      </c>
      <c r="C7" s="276">
        <v>228.32</v>
      </c>
      <c r="D7" s="275" t="s">
        <v>322</v>
      </c>
      <c r="E7" s="276">
        <v>228.32</v>
      </c>
      <c r="F7" s="276">
        <f t="shared" ref="F7:F12" si="0">C7-E7</f>
        <v>0</v>
      </c>
      <c r="G7" s="288">
        <f t="shared" ref="G7:G13" si="1">E7/C7</f>
        <v>1</v>
      </c>
      <c r="H7" s="125"/>
    </row>
    <row r="8" spans="1:8" ht="21" x14ac:dyDescent="0.35">
      <c r="A8" s="289" t="s">
        <v>185</v>
      </c>
      <c r="B8" s="277">
        <v>0</v>
      </c>
      <c r="C8" s="278">
        <v>4976269</v>
      </c>
      <c r="D8" s="275" t="s">
        <v>322</v>
      </c>
      <c r="E8" s="278">
        <v>4976269</v>
      </c>
      <c r="F8" s="276">
        <f t="shared" si="0"/>
        <v>0</v>
      </c>
      <c r="G8" s="288">
        <f t="shared" si="1"/>
        <v>1</v>
      </c>
      <c r="H8" s="125"/>
    </row>
    <row r="9" spans="1:8" s="5" customFormat="1" ht="21" x14ac:dyDescent="0.35">
      <c r="A9" s="290" t="s">
        <v>184</v>
      </c>
      <c r="B9" s="279">
        <v>2715834.62</v>
      </c>
      <c r="C9" s="280">
        <v>789141.45</v>
      </c>
      <c r="D9" s="275" t="s">
        <v>322</v>
      </c>
      <c r="E9" s="279">
        <v>799038.44</v>
      </c>
      <c r="F9" s="276">
        <f t="shared" si="0"/>
        <v>-9896.9899999999907</v>
      </c>
      <c r="G9" s="288">
        <f t="shared" si="1"/>
        <v>1.0125414651581157</v>
      </c>
      <c r="H9" s="138"/>
    </row>
    <row r="10" spans="1:8" s="5" customFormat="1" ht="21" x14ac:dyDescent="0.35">
      <c r="A10" s="290" t="s">
        <v>183</v>
      </c>
      <c r="B10" s="279">
        <v>21084.68</v>
      </c>
      <c r="C10" s="279">
        <v>275000</v>
      </c>
      <c r="D10" s="275" t="s">
        <v>322</v>
      </c>
      <c r="E10" s="279">
        <v>192646.3</v>
      </c>
      <c r="F10" s="276">
        <f t="shared" si="0"/>
        <v>82353.700000000012</v>
      </c>
      <c r="G10" s="288">
        <f t="shared" si="1"/>
        <v>0.70053199999999993</v>
      </c>
      <c r="H10" s="138"/>
    </row>
    <row r="11" spans="1:8" s="5" customFormat="1" ht="21" x14ac:dyDescent="0.35">
      <c r="A11" s="290" t="s">
        <v>182</v>
      </c>
      <c r="B11" s="279">
        <v>0</v>
      </c>
      <c r="C11" s="279">
        <v>117521</v>
      </c>
      <c r="D11" s="275" t="s">
        <v>322</v>
      </c>
      <c r="E11" s="279">
        <v>117521</v>
      </c>
      <c r="F11" s="276">
        <f t="shared" si="0"/>
        <v>0</v>
      </c>
      <c r="G11" s="288">
        <f t="shared" si="1"/>
        <v>1</v>
      </c>
      <c r="H11" s="138"/>
    </row>
    <row r="12" spans="1:8" s="5" customFormat="1" ht="21" x14ac:dyDescent="0.35">
      <c r="A12" s="290" t="s">
        <v>181</v>
      </c>
      <c r="B12" s="281">
        <v>0</v>
      </c>
      <c r="C12" s="279">
        <v>136636.12</v>
      </c>
      <c r="D12" s="275" t="s">
        <v>322</v>
      </c>
      <c r="E12" s="279">
        <v>136636.12</v>
      </c>
      <c r="F12" s="276">
        <f t="shared" si="0"/>
        <v>0</v>
      </c>
      <c r="G12" s="288">
        <f t="shared" si="1"/>
        <v>1</v>
      </c>
      <c r="H12" s="138"/>
    </row>
    <row r="13" spans="1:8" s="5" customFormat="1" ht="21" x14ac:dyDescent="0.35">
      <c r="A13" s="291" t="s">
        <v>180</v>
      </c>
      <c r="B13" s="282">
        <f>SUM(B7:B12)</f>
        <v>2737147.62</v>
      </c>
      <c r="C13" s="283">
        <f>SUM(C7:C12)</f>
        <v>6294795.8900000006</v>
      </c>
      <c r="D13" s="297" t="s">
        <v>322</v>
      </c>
      <c r="E13" s="282">
        <f>SUM(E7:E12)</f>
        <v>6222339.1799999997</v>
      </c>
      <c r="F13" s="282">
        <f>SUM(F7:F12)</f>
        <v>72456.710000000021</v>
      </c>
      <c r="G13" s="288">
        <f t="shared" si="1"/>
        <v>0.98848942662063011</v>
      </c>
      <c r="H13" s="138"/>
    </row>
    <row r="14" spans="1:8" s="5" customFormat="1" ht="21.75" thickBot="1" x14ac:dyDescent="0.4">
      <c r="A14" s="268"/>
      <c r="B14" s="269"/>
      <c r="C14" s="270"/>
      <c r="D14" s="270"/>
      <c r="E14" s="270"/>
      <c r="F14" s="265"/>
      <c r="G14" s="271"/>
    </row>
    <row r="15" spans="1:8" s="5" customFormat="1" ht="21" x14ac:dyDescent="0.35">
      <c r="A15" s="135"/>
      <c r="B15" s="146" t="s">
        <v>25</v>
      </c>
      <c r="C15" s="147"/>
      <c r="D15" s="147"/>
      <c r="E15" s="148"/>
      <c r="F15" s="148"/>
      <c r="G15" s="149" t="s">
        <v>24</v>
      </c>
    </row>
    <row r="16" spans="1:8" s="5" customFormat="1" ht="21" x14ac:dyDescent="0.35">
      <c r="A16" s="150" t="s">
        <v>23</v>
      </c>
      <c r="B16" s="146" t="s">
        <v>22</v>
      </c>
      <c r="C16" s="148" t="s">
        <v>21</v>
      </c>
      <c r="D16" s="148" t="s">
        <v>20</v>
      </c>
      <c r="E16" s="148" t="s">
        <v>19</v>
      </c>
      <c r="F16" s="148" t="s">
        <v>18</v>
      </c>
      <c r="G16" s="149" t="s">
        <v>17</v>
      </c>
    </row>
    <row r="17" spans="1:12" s="5" customFormat="1" ht="21" x14ac:dyDescent="0.35">
      <c r="A17" s="150" t="s">
        <v>179</v>
      </c>
      <c r="B17" s="146"/>
      <c r="C17" s="147"/>
      <c r="D17" s="147"/>
      <c r="E17" s="147"/>
      <c r="F17" s="147"/>
      <c r="G17" s="149"/>
    </row>
    <row r="18" spans="1:12" s="5" customFormat="1" ht="21" x14ac:dyDescent="0.35">
      <c r="A18" s="135" t="s">
        <v>178</v>
      </c>
      <c r="B18" s="151" t="s">
        <v>177</v>
      </c>
      <c r="C18" s="136">
        <v>1673935.7335979999</v>
      </c>
      <c r="D18" s="136">
        <v>0</v>
      </c>
      <c r="E18" s="136">
        <v>1297418.02</v>
      </c>
      <c r="F18" s="152">
        <v>376517.71</v>
      </c>
      <c r="G18" s="153">
        <f>E18/C18</f>
        <v>0.77507038888004187</v>
      </c>
    </row>
    <row r="19" spans="1:12" s="5" customFormat="1" ht="21" x14ac:dyDescent="0.35">
      <c r="A19" s="135" t="s">
        <v>176</v>
      </c>
      <c r="B19" s="151" t="s">
        <v>175</v>
      </c>
      <c r="C19" s="136">
        <v>38000</v>
      </c>
      <c r="D19" s="136">
        <v>0</v>
      </c>
      <c r="E19" s="136">
        <v>36586.6</v>
      </c>
      <c r="F19" s="152">
        <v>1413.4</v>
      </c>
      <c r="G19" s="153">
        <f t="shared" ref="G19:G32" si="2">E19/C19</f>
        <v>0.96280526315789472</v>
      </c>
      <c r="L19" s="125"/>
    </row>
    <row r="20" spans="1:12" s="5" customFormat="1" ht="21" x14ac:dyDescent="0.35">
      <c r="A20" s="135" t="s">
        <v>174</v>
      </c>
      <c r="B20" s="151" t="s">
        <v>173</v>
      </c>
      <c r="C20" s="136">
        <v>170000</v>
      </c>
      <c r="D20" s="136">
        <v>0</v>
      </c>
      <c r="E20" s="136">
        <v>132082.28</v>
      </c>
      <c r="F20" s="152">
        <v>37917.72</v>
      </c>
      <c r="G20" s="153">
        <f t="shared" si="2"/>
        <v>0.77695458823529406</v>
      </c>
      <c r="L20" s="125"/>
    </row>
    <row r="21" spans="1:12" s="5" customFormat="1" ht="21" x14ac:dyDescent="0.35">
      <c r="A21" s="135" t="s">
        <v>172</v>
      </c>
      <c r="B21" s="151" t="s">
        <v>171</v>
      </c>
      <c r="C21" s="136">
        <v>3000</v>
      </c>
      <c r="D21" s="136">
        <v>0</v>
      </c>
      <c r="E21" s="154">
        <v>0</v>
      </c>
      <c r="F21" s="152">
        <v>3000</v>
      </c>
      <c r="G21" s="153">
        <f t="shared" si="2"/>
        <v>0</v>
      </c>
      <c r="L21" s="125"/>
    </row>
    <row r="22" spans="1:12" s="5" customFormat="1" ht="21" x14ac:dyDescent="0.35">
      <c r="A22" s="135" t="s">
        <v>170</v>
      </c>
      <c r="B22" s="151" t="s">
        <v>169</v>
      </c>
      <c r="C22" s="136">
        <v>208000</v>
      </c>
      <c r="D22" s="136">
        <v>0</v>
      </c>
      <c r="E22" s="136">
        <v>167329.54999999999</v>
      </c>
      <c r="F22" s="152">
        <v>40670.449999999997</v>
      </c>
      <c r="G22" s="153">
        <f t="shared" si="2"/>
        <v>0.80446899038461528</v>
      </c>
      <c r="L22" s="125"/>
    </row>
    <row r="23" spans="1:12" s="5" customFormat="1" ht="21" x14ac:dyDescent="0.35">
      <c r="A23" s="135" t="s">
        <v>168</v>
      </c>
      <c r="B23" s="151" t="s">
        <v>167</v>
      </c>
      <c r="C23" s="136">
        <v>195000</v>
      </c>
      <c r="D23" s="136">
        <v>0</v>
      </c>
      <c r="E23" s="136">
        <v>161266.68</v>
      </c>
      <c r="F23" s="152">
        <v>33733.32</v>
      </c>
      <c r="G23" s="153">
        <f t="shared" si="2"/>
        <v>0.82700861538461534</v>
      </c>
      <c r="L23" s="125"/>
    </row>
    <row r="24" spans="1:12" s="5" customFormat="1" ht="21" x14ac:dyDescent="0.35">
      <c r="A24" s="135" t="s">
        <v>166</v>
      </c>
      <c r="B24" s="151" t="s">
        <v>165</v>
      </c>
      <c r="C24" s="136">
        <v>40000</v>
      </c>
      <c r="D24" s="136">
        <v>0</v>
      </c>
      <c r="E24" s="136">
        <v>33812.1</v>
      </c>
      <c r="F24" s="152">
        <v>6187.9</v>
      </c>
      <c r="G24" s="153">
        <f t="shared" si="2"/>
        <v>0.84530249999999996</v>
      </c>
      <c r="L24" s="125"/>
    </row>
    <row r="25" spans="1:12" s="5" customFormat="1" ht="21" x14ac:dyDescent="0.35">
      <c r="A25" s="135" t="s">
        <v>164</v>
      </c>
      <c r="B25" s="151" t="s">
        <v>163</v>
      </c>
      <c r="C25" s="136">
        <v>3000</v>
      </c>
      <c r="D25" s="136">
        <v>0</v>
      </c>
      <c r="E25" s="136">
        <v>1943.75</v>
      </c>
      <c r="F25" s="152">
        <v>1056.25</v>
      </c>
      <c r="G25" s="153">
        <f t="shared" si="2"/>
        <v>0.6479166666666667</v>
      </c>
      <c r="L25" s="125"/>
    </row>
    <row r="26" spans="1:12" s="5" customFormat="1" ht="21" x14ac:dyDescent="0.35">
      <c r="A26" s="135" t="s">
        <v>162</v>
      </c>
      <c r="B26" s="151" t="s">
        <v>161</v>
      </c>
      <c r="C26" s="136">
        <v>95000</v>
      </c>
      <c r="D26" s="136">
        <v>0</v>
      </c>
      <c r="E26" s="136">
        <v>11900</v>
      </c>
      <c r="F26" s="152">
        <v>83100</v>
      </c>
      <c r="G26" s="153">
        <f t="shared" si="2"/>
        <v>0.12526315789473685</v>
      </c>
      <c r="L26" s="138"/>
    </row>
    <row r="27" spans="1:12" s="5" customFormat="1" ht="21" x14ac:dyDescent="0.35">
      <c r="A27" s="135" t="s">
        <v>160</v>
      </c>
      <c r="B27" s="151" t="s">
        <v>159</v>
      </c>
      <c r="C27" s="136">
        <v>36000</v>
      </c>
      <c r="D27" s="136">
        <v>0</v>
      </c>
      <c r="E27" s="136">
        <v>22264.9</v>
      </c>
      <c r="F27" s="152">
        <v>13735.1</v>
      </c>
      <c r="G27" s="153">
        <f t="shared" si="2"/>
        <v>0.61846944444444452</v>
      </c>
      <c r="L27" s="138"/>
    </row>
    <row r="28" spans="1:12" s="5" customFormat="1" ht="21" x14ac:dyDescent="0.35">
      <c r="A28" s="135" t="s">
        <v>158</v>
      </c>
      <c r="B28" s="151" t="s">
        <v>157</v>
      </c>
      <c r="C28" s="136">
        <v>30000</v>
      </c>
      <c r="D28" s="136">
        <v>0</v>
      </c>
      <c r="E28" s="136">
        <v>22941.53</v>
      </c>
      <c r="F28" s="152">
        <v>7058.47</v>
      </c>
      <c r="G28" s="153">
        <f t="shared" si="2"/>
        <v>0.76471766666666663</v>
      </c>
      <c r="L28" s="138"/>
    </row>
    <row r="29" spans="1:12" s="5" customFormat="1" ht="21" x14ac:dyDescent="0.35">
      <c r="A29" s="135" t="s">
        <v>156</v>
      </c>
      <c r="B29" s="151" t="s">
        <v>155</v>
      </c>
      <c r="C29" s="136">
        <v>10000</v>
      </c>
      <c r="D29" s="136">
        <v>0</v>
      </c>
      <c r="E29" s="154">
        <v>3100</v>
      </c>
      <c r="F29" s="152">
        <v>6900</v>
      </c>
      <c r="G29" s="153">
        <f t="shared" si="2"/>
        <v>0.31</v>
      </c>
      <c r="L29" s="138"/>
    </row>
    <row r="30" spans="1:12" s="5" customFormat="1" ht="21" x14ac:dyDescent="0.35">
      <c r="A30" s="298" t="s">
        <v>324</v>
      </c>
      <c r="B30" s="151" t="s">
        <v>154</v>
      </c>
      <c r="C30" s="136">
        <v>7543.75</v>
      </c>
      <c r="D30" s="136">
        <v>0</v>
      </c>
      <c r="E30" s="136">
        <v>7543.75</v>
      </c>
      <c r="F30" s="152">
        <v>0</v>
      </c>
      <c r="G30" s="153">
        <f t="shared" si="2"/>
        <v>1</v>
      </c>
      <c r="L30" s="138"/>
    </row>
    <row r="31" spans="1:12" s="5" customFormat="1" ht="21" x14ac:dyDescent="0.35">
      <c r="A31" s="155" t="s">
        <v>153</v>
      </c>
      <c r="B31" s="151" t="s">
        <v>59</v>
      </c>
      <c r="C31" s="136">
        <v>22000</v>
      </c>
      <c r="D31" s="136">
        <v>0</v>
      </c>
      <c r="E31" s="136">
        <v>16180.42</v>
      </c>
      <c r="F31" s="152">
        <v>5819.58</v>
      </c>
      <c r="G31" s="153">
        <f t="shared" si="2"/>
        <v>0.73547363636363638</v>
      </c>
    </row>
    <row r="32" spans="1:12" s="5" customFormat="1" ht="21" x14ac:dyDescent="0.35">
      <c r="A32" s="150" t="s">
        <v>152</v>
      </c>
      <c r="B32" s="156"/>
      <c r="C32" s="157">
        <f>C18+C19+C20+C21+C22+C23+C24+C25++C26+C28+C27+C29+C30+C31</f>
        <v>2531479.4835979999</v>
      </c>
      <c r="D32" s="157">
        <f>SUM(D18:D31)</f>
        <v>0</v>
      </c>
      <c r="E32" s="158">
        <f>SUM(E18:E31)</f>
        <v>1914369.58</v>
      </c>
      <c r="F32" s="157">
        <f>SUM(F18:F31)</f>
        <v>617109.9</v>
      </c>
      <c r="G32" s="153">
        <f t="shared" si="2"/>
        <v>0.75622559550792823</v>
      </c>
    </row>
    <row r="33" spans="1:7" s="5" customFormat="1" ht="21" x14ac:dyDescent="0.35">
      <c r="A33" s="150"/>
      <c r="B33" s="156"/>
      <c r="C33" s="157"/>
      <c r="D33" s="157"/>
      <c r="E33" s="157"/>
      <c r="F33" s="157"/>
      <c r="G33" s="149"/>
    </row>
    <row r="34" spans="1:7" s="5" customFormat="1" ht="21" x14ac:dyDescent="0.35">
      <c r="A34" s="150" t="s">
        <v>151</v>
      </c>
      <c r="B34" s="156"/>
      <c r="C34" s="136"/>
      <c r="D34" s="136"/>
      <c r="E34" s="136"/>
      <c r="F34" s="136"/>
      <c r="G34" s="149"/>
    </row>
    <row r="35" spans="1:7" s="5" customFormat="1" ht="21" x14ac:dyDescent="0.35">
      <c r="A35" s="135" t="s">
        <v>150</v>
      </c>
      <c r="B35" s="151" t="s">
        <v>149</v>
      </c>
      <c r="C35" s="136">
        <v>372582</v>
      </c>
      <c r="D35" s="136">
        <v>0</v>
      </c>
      <c r="E35" s="136">
        <v>331670.94</v>
      </c>
      <c r="F35" s="152">
        <v>40911.06</v>
      </c>
      <c r="G35" s="153">
        <f>E35/C35</f>
        <v>0.890195822664541</v>
      </c>
    </row>
    <row r="36" spans="1:7" s="5" customFormat="1" ht="21" x14ac:dyDescent="0.35">
      <c r="A36" s="135" t="s">
        <v>148</v>
      </c>
      <c r="B36" s="151" t="s">
        <v>147</v>
      </c>
      <c r="C36" s="136">
        <v>532116.77</v>
      </c>
      <c r="D36" s="136">
        <v>0</v>
      </c>
      <c r="E36" s="136">
        <v>365195.9</v>
      </c>
      <c r="F36" s="152">
        <v>166920.87</v>
      </c>
      <c r="G36" s="153">
        <f t="shared" ref="G36:G41" si="3">E36/C36</f>
        <v>0.68630781924050244</v>
      </c>
    </row>
    <row r="37" spans="1:7" s="5" customFormat="1" ht="21" x14ac:dyDescent="0.35">
      <c r="A37" s="135" t="s">
        <v>146</v>
      </c>
      <c r="B37" s="151" t="s">
        <v>145</v>
      </c>
      <c r="C37" s="136">
        <v>156951.73000000001</v>
      </c>
      <c r="D37" s="136">
        <v>0</v>
      </c>
      <c r="E37" s="136">
        <v>115278.82</v>
      </c>
      <c r="F37" s="152">
        <v>41672.910000000003</v>
      </c>
      <c r="G37" s="153">
        <f t="shared" si="3"/>
        <v>0.73448581930253332</v>
      </c>
    </row>
    <row r="38" spans="1:7" s="5" customFormat="1" ht="21" x14ac:dyDescent="0.35">
      <c r="A38" s="135" t="s">
        <v>144</v>
      </c>
      <c r="B38" s="151" t="s">
        <v>143</v>
      </c>
      <c r="C38" s="136">
        <v>36706.449999999997</v>
      </c>
      <c r="D38" s="136">
        <v>0</v>
      </c>
      <c r="E38" s="136">
        <v>26959.96</v>
      </c>
      <c r="F38" s="152">
        <v>9746.49</v>
      </c>
      <c r="G38" s="153">
        <f t="shared" si="3"/>
        <v>0.73447473128019736</v>
      </c>
    </row>
    <row r="39" spans="1:7" s="5" customFormat="1" ht="21" x14ac:dyDescent="0.35">
      <c r="A39" s="135" t="s">
        <v>142</v>
      </c>
      <c r="B39" s="151" t="s">
        <v>141</v>
      </c>
      <c r="C39" s="136">
        <f>C32*0.016</f>
        <v>40503.671737568002</v>
      </c>
      <c r="D39" s="136">
        <v>0</v>
      </c>
      <c r="E39" s="136">
        <v>30609.59</v>
      </c>
      <c r="F39" s="152">
        <v>9894.08</v>
      </c>
      <c r="G39" s="153">
        <f t="shared" si="3"/>
        <v>0.75572383161522039</v>
      </c>
    </row>
    <row r="40" spans="1:7" s="5" customFormat="1" ht="21" x14ac:dyDescent="0.35">
      <c r="A40" s="135" t="s">
        <v>140</v>
      </c>
      <c r="B40" s="151" t="s">
        <v>139</v>
      </c>
      <c r="C40" s="136">
        <f>C32*0.0017</f>
        <v>4303.5151221165997</v>
      </c>
      <c r="D40" s="136">
        <v>0</v>
      </c>
      <c r="E40" s="136">
        <v>3254.59</v>
      </c>
      <c r="F40" s="152">
        <v>1048.93</v>
      </c>
      <c r="G40" s="153">
        <f t="shared" si="3"/>
        <v>0.75626317269667076</v>
      </c>
    </row>
    <row r="41" spans="1:7" s="5" customFormat="1" ht="21" x14ac:dyDescent="0.35">
      <c r="A41" s="150" t="s">
        <v>138</v>
      </c>
      <c r="B41" s="156"/>
      <c r="C41" s="157">
        <f>SUM(C35:C40)</f>
        <v>1143164.1368596845</v>
      </c>
      <c r="D41" s="157">
        <f>SUM(D35:D40)</f>
        <v>0</v>
      </c>
      <c r="E41" s="157">
        <f>SUM(E35:E40)</f>
        <v>872969.8</v>
      </c>
      <c r="F41" s="246">
        <f>SUM(F35:F40)</f>
        <v>270194.33999999997</v>
      </c>
      <c r="G41" s="153">
        <f t="shared" si="3"/>
        <v>0.76364344528693962</v>
      </c>
    </row>
    <row r="42" spans="1:7" s="5" customFormat="1" ht="21" x14ac:dyDescent="0.35">
      <c r="A42" s="139" t="s">
        <v>78</v>
      </c>
      <c r="B42" s="159"/>
      <c r="C42" s="140">
        <f>C32+C41</f>
        <v>3674643.6204576846</v>
      </c>
      <c r="D42" s="140">
        <f>D32+D41</f>
        <v>0</v>
      </c>
      <c r="E42" s="140">
        <f>E32+E41</f>
        <v>2787339.38</v>
      </c>
      <c r="F42" s="140">
        <f>F32+F41</f>
        <v>887304.24</v>
      </c>
      <c r="G42" s="160">
        <f>E42/C42</f>
        <v>0.75853325326085119</v>
      </c>
    </row>
    <row r="43" spans="1:7" s="5" customFormat="1" ht="21.75" thickBot="1" x14ac:dyDescent="0.4">
      <c r="A43" s="142"/>
      <c r="B43" s="161"/>
      <c r="C43" s="143"/>
      <c r="D43" s="143"/>
      <c r="E43" s="143"/>
      <c r="F43" s="144"/>
      <c r="G43" s="145"/>
    </row>
    <row r="44" spans="1:7" s="5" customFormat="1" ht="21.75" thickTop="1" x14ac:dyDescent="0.35">
      <c r="A44" s="135"/>
      <c r="B44" s="156" t="s">
        <v>137</v>
      </c>
      <c r="C44" s="147"/>
      <c r="D44" s="147"/>
      <c r="E44" s="148"/>
      <c r="F44" s="148"/>
      <c r="G44" s="149"/>
    </row>
    <row r="45" spans="1:7" s="5" customFormat="1" ht="21" x14ac:dyDescent="0.35">
      <c r="A45" s="150" t="s">
        <v>23</v>
      </c>
      <c r="B45" s="156" t="s">
        <v>22</v>
      </c>
      <c r="C45" s="148" t="s">
        <v>21</v>
      </c>
      <c r="D45" s="148" t="s">
        <v>20</v>
      </c>
      <c r="E45" s="148" t="s">
        <v>19</v>
      </c>
      <c r="F45" s="148" t="s">
        <v>18</v>
      </c>
      <c r="G45" s="149"/>
    </row>
    <row r="46" spans="1:7" s="5" customFormat="1" ht="21" x14ac:dyDescent="0.35">
      <c r="A46" s="150" t="s">
        <v>136</v>
      </c>
      <c r="B46" s="156"/>
      <c r="C46" s="147"/>
      <c r="D46" s="147"/>
      <c r="E46" s="147"/>
      <c r="F46" s="147"/>
      <c r="G46" s="149"/>
    </row>
    <row r="47" spans="1:7" s="5" customFormat="1" ht="21" x14ac:dyDescent="0.35">
      <c r="A47" s="150" t="s">
        <v>326</v>
      </c>
      <c r="B47" s="151" t="s">
        <v>135</v>
      </c>
      <c r="C47" s="136">
        <v>50000</v>
      </c>
      <c r="D47" s="136">
        <v>0</v>
      </c>
      <c r="E47" s="136">
        <v>35103.370000000003</v>
      </c>
      <c r="F47" s="152">
        <f>C47-E47</f>
        <v>14896.629999999997</v>
      </c>
      <c r="G47" s="153">
        <f>E47/C47</f>
        <v>0.70206740000000001</v>
      </c>
    </row>
    <row r="48" spans="1:7" s="5" customFormat="1" ht="17.25" customHeight="1" x14ac:dyDescent="0.35">
      <c r="A48" s="155" t="s">
        <v>134</v>
      </c>
      <c r="B48" s="151" t="s">
        <v>133</v>
      </c>
      <c r="C48" s="136">
        <v>10000</v>
      </c>
      <c r="D48" s="136">
        <v>0</v>
      </c>
      <c r="E48" s="136">
        <v>10868.94</v>
      </c>
      <c r="F48" s="152">
        <f t="shared" ref="F48:F60" si="4">C48-E48</f>
        <v>-868.94000000000051</v>
      </c>
      <c r="G48" s="153">
        <f t="shared" ref="G48:G60" si="5">E48/C48</f>
        <v>1.086894</v>
      </c>
    </row>
    <row r="49" spans="1:7" s="5" customFormat="1" ht="21" x14ac:dyDescent="0.35">
      <c r="A49" s="135" t="s">
        <v>132</v>
      </c>
      <c r="B49" s="151" t="s">
        <v>131</v>
      </c>
      <c r="C49" s="136">
        <v>706000</v>
      </c>
      <c r="D49" s="136">
        <v>0</v>
      </c>
      <c r="E49" s="136">
        <v>620954.73</v>
      </c>
      <c r="F49" s="152">
        <f t="shared" si="4"/>
        <v>85045.270000000019</v>
      </c>
      <c r="G49" s="153">
        <f t="shared" si="5"/>
        <v>0.87953927762039652</v>
      </c>
    </row>
    <row r="50" spans="1:7" s="5" customFormat="1" ht="21" x14ac:dyDescent="0.35">
      <c r="A50" s="135" t="s">
        <v>130</v>
      </c>
      <c r="B50" s="151" t="s">
        <v>129</v>
      </c>
      <c r="C50" s="136">
        <v>15000</v>
      </c>
      <c r="D50" s="136">
        <v>0</v>
      </c>
      <c r="E50" s="136">
        <v>10333.85</v>
      </c>
      <c r="F50" s="152">
        <f t="shared" si="4"/>
        <v>4666.1499999999996</v>
      </c>
      <c r="G50" s="153">
        <f t="shared" si="5"/>
        <v>0.68892333333333333</v>
      </c>
    </row>
    <row r="51" spans="1:7" s="5" customFormat="1" ht="21" x14ac:dyDescent="0.35">
      <c r="A51" s="135" t="s">
        <v>128</v>
      </c>
      <c r="B51" s="151" t="s">
        <v>127</v>
      </c>
      <c r="C51" s="136">
        <v>82000</v>
      </c>
      <c r="D51" s="136">
        <v>0</v>
      </c>
      <c r="E51" s="136">
        <v>64978.92</v>
      </c>
      <c r="F51" s="152">
        <f t="shared" si="4"/>
        <v>17021.080000000002</v>
      </c>
      <c r="G51" s="153">
        <f t="shared" si="5"/>
        <v>0.79242585365853657</v>
      </c>
    </row>
    <row r="52" spans="1:7" s="5" customFormat="1" ht="21" x14ac:dyDescent="0.35">
      <c r="A52" s="135" t="s">
        <v>126</v>
      </c>
      <c r="B52" s="151" t="s">
        <v>125</v>
      </c>
      <c r="C52" s="136">
        <v>5000</v>
      </c>
      <c r="D52" s="136">
        <v>0</v>
      </c>
      <c r="E52" s="136">
        <v>4031.13</v>
      </c>
      <c r="F52" s="152">
        <f t="shared" si="4"/>
        <v>968.86999999999989</v>
      </c>
      <c r="G52" s="153">
        <f t="shared" si="5"/>
        <v>0.806226</v>
      </c>
    </row>
    <row r="53" spans="1:7" s="5" customFormat="1" ht="21" x14ac:dyDescent="0.35">
      <c r="A53" s="135" t="s">
        <v>124</v>
      </c>
      <c r="B53" s="151" t="s">
        <v>123</v>
      </c>
      <c r="C53" s="136">
        <v>100000</v>
      </c>
      <c r="D53" s="136">
        <v>0</v>
      </c>
      <c r="E53" s="136">
        <v>89221.88</v>
      </c>
      <c r="F53" s="152">
        <f t="shared" si="4"/>
        <v>10778.119999999995</v>
      </c>
      <c r="G53" s="153">
        <f t="shared" si="5"/>
        <v>0.89221880000000009</v>
      </c>
    </row>
    <row r="54" spans="1:7" s="5" customFormat="1" ht="21" x14ac:dyDescent="0.35">
      <c r="A54" s="135" t="s">
        <v>122</v>
      </c>
      <c r="B54" s="151" t="s">
        <v>121</v>
      </c>
      <c r="C54" s="136">
        <v>20000</v>
      </c>
      <c r="D54" s="136">
        <v>0</v>
      </c>
      <c r="E54" s="136">
        <v>17086.04</v>
      </c>
      <c r="F54" s="152">
        <f t="shared" si="4"/>
        <v>2913.9599999999991</v>
      </c>
      <c r="G54" s="153">
        <f t="shared" si="5"/>
        <v>0.85430200000000001</v>
      </c>
    </row>
    <row r="55" spans="1:7" s="5" customFormat="1" ht="21" x14ac:dyDescent="0.35">
      <c r="A55" s="298" t="s">
        <v>325</v>
      </c>
      <c r="B55" s="151" t="s">
        <v>314</v>
      </c>
      <c r="C55" s="136">
        <v>0</v>
      </c>
      <c r="D55" s="136">
        <v>0</v>
      </c>
      <c r="E55" s="136">
        <v>24750</v>
      </c>
      <c r="F55" s="152">
        <f t="shared" si="4"/>
        <v>-24750</v>
      </c>
      <c r="G55" s="247" t="s">
        <v>322</v>
      </c>
    </row>
    <row r="56" spans="1:7" s="5" customFormat="1" ht="21" x14ac:dyDescent="0.35">
      <c r="A56" s="135" t="s">
        <v>120</v>
      </c>
      <c r="B56" s="151" t="s">
        <v>119</v>
      </c>
      <c r="C56" s="136">
        <v>275000</v>
      </c>
      <c r="D56" s="136">
        <v>0</v>
      </c>
      <c r="E56" s="136">
        <v>198529.08</v>
      </c>
      <c r="F56" s="152">
        <f t="shared" si="4"/>
        <v>76470.920000000013</v>
      </c>
      <c r="G56" s="153">
        <f t="shared" si="5"/>
        <v>0.72192392727272725</v>
      </c>
    </row>
    <row r="57" spans="1:7" s="5" customFormat="1" ht="21" x14ac:dyDescent="0.35">
      <c r="A57" s="135" t="s">
        <v>118</v>
      </c>
      <c r="B57" s="151" t="s">
        <v>117</v>
      </c>
      <c r="C57" s="136">
        <v>3000</v>
      </c>
      <c r="D57" s="136">
        <v>0</v>
      </c>
      <c r="E57" s="136">
        <v>1310.73</v>
      </c>
      <c r="F57" s="152">
        <f t="shared" si="4"/>
        <v>1689.27</v>
      </c>
      <c r="G57" s="153">
        <f t="shared" si="5"/>
        <v>0.43691000000000002</v>
      </c>
    </row>
    <row r="58" spans="1:7" s="5" customFormat="1" ht="21" x14ac:dyDescent="0.35">
      <c r="A58" s="135" t="s">
        <v>116</v>
      </c>
      <c r="B58" s="151" t="s">
        <v>115</v>
      </c>
      <c r="C58" s="136">
        <v>1000</v>
      </c>
      <c r="D58" s="136">
        <v>0</v>
      </c>
      <c r="E58" s="136">
        <v>525.99</v>
      </c>
      <c r="F58" s="152">
        <f t="shared" si="4"/>
        <v>474.01</v>
      </c>
      <c r="G58" s="153">
        <f t="shared" si="5"/>
        <v>0.52598999999999996</v>
      </c>
    </row>
    <row r="59" spans="1:7" s="5" customFormat="1" ht="21" x14ac:dyDescent="0.35">
      <c r="A59" s="135" t="s">
        <v>114</v>
      </c>
      <c r="B59" s="151" t="s">
        <v>113</v>
      </c>
      <c r="C59" s="136">
        <v>20000</v>
      </c>
      <c r="D59" s="136">
        <v>0</v>
      </c>
      <c r="E59" s="136">
        <v>20000</v>
      </c>
      <c r="F59" s="152">
        <f t="shared" si="4"/>
        <v>0</v>
      </c>
      <c r="G59" s="153">
        <f t="shared" si="5"/>
        <v>1</v>
      </c>
    </row>
    <row r="60" spans="1:7" s="5" customFormat="1" ht="21" x14ac:dyDescent="0.35">
      <c r="A60" s="155" t="s">
        <v>112</v>
      </c>
      <c r="B60" s="151" t="s">
        <v>111</v>
      </c>
      <c r="C60" s="136">
        <v>4000</v>
      </c>
      <c r="D60" s="136">
        <v>0</v>
      </c>
      <c r="E60" s="136">
        <v>3072.1</v>
      </c>
      <c r="F60" s="152">
        <f t="shared" si="4"/>
        <v>927.90000000000009</v>
      </c>
      <c r="G60" s="153">
        <f t="shared" si="5"/>
        <v>0.76802499999999996</v>
      </c>
    </row>
    <row r="61" spans="1:7" s="10" customFormat="1" ht="21" x14ac:dyDescent="0.35">
      <c r="A61" s="139" t="s">
        <v>77</v>
      </c>
      <c r="B61" s="159"/>
      <c r="C61" s="140">
        <f>SUM(C47:C60)</f>
        <v>1291000</v>
      </c>
      <c r="D61" s="140">
        <f>SUM(D47:D60)</f>
        <v>0</v>
      </c>
      <c r="E61" s="140">
        <f>SUM(E47:E60)</f>
        <v>1100766.7600000002</v>
      </c>
      <c r="F61" s="140">
        <f>C61-E61</f>
        <v>190233.23999999976</v>
      </c>
      <c r="G61" s="204">
        <f>E61/C61</f>
        <v>0.85264659953524413</v>
      </c>
    </row>
    <row r="62" spans="1:7" s="5" customFormat="1" ht="21.75" thickBot="1" x14ac:dyDescent="0.4">
      <c r="A62" s="142"/>
      <c r="B62" s="161"/>
      <c r="C62" s="162"/>
      <c r="D62" s="162"/>
      <c r="E62" s="162"/>
      <c r="F62" s="163"/>
      <c r="G62" s="145"/>
    </row>
    <row r="63" spans="1:7" s="5" customFormat="1" ht="21.75" thickTop="1" x14ac:dyDescent="0.35">
      <c r="A63" s="164"/>
      <c r="B63" s="156" t="s">
        <v>25</v>
      </c>
      <c r="C63" s="165"/>
      <c r="D63" s="165"/>
      <c r="E63" s="165"/>
      <c r="F63" s="166"/>
      <c r="G63" s="149" t="s">
        <v>24</v>
      </c>
    </row>
    <row r="64" spans="1:7" s="5" customFormat="1" ht="21" x14ac:dyDescent="0.35">
      <c r="A64" s="150" t="s">
        <v>23</v>
      </c>
      <c r="B64" s="156" t="s">
        <v>22</v>
      </c>
      <c r="C64" s="148" t="s">
        <v>21</v>
      </c>
      <c r="D64" s="148" t="s">
        <v>20</v>
      </c>
      <c r="E64" s="148" t="s">
        <v>19</v>
      </c>
      <c r="F64" s="148" t="s">
        <v>18</v>
      </c>
      <c r="G64" s="149" t="s">
        <v>17</v>
      </c>
    </row>
    <row r="65" spans="1:7" s="5" customFormat="1" ht="21" x14ac:dyDescent="0.35">
      <c r="A65" s="150" t="s">
        <v>110</v>
      </c>
      <c r="B65" s="156"/>
      <c r="C65" s="147"/>
      <c r="D65" s="147"/>
      <c r="E65" s="147"/>
      <c r="F65" s="147"/>
      <c r="G65" s="149"/>
    </row>
    <row r="66" spans="1:7" s="5" customFormat="1" ht="21" x14ac:dyDescent="0.35">
      <c r="A66" s="135" t="s">
        <v>109</v>
      </c>
      <c r="B66" s="151" t="s">
        <v>108</v>
      </c>
      <c r="C66" s="136">
        <v>70000</v>
      </c>
      <c r="D66" s="136">
        <v>0</v>
      </c>
      <c r="E66" s="134">
        <v>55666</v>
      </c>
      <c r="F66" s="152">
        <f>C66-E66</f>
        <v>14334</v>
      </c>
      <c r="G66" s="153">
        <f>E66/C66</f>
        <v>0.7952285714285714</v>
      </c>
    </row>
    <row r="67" spans="1:7" s="5" customFormat="1" ht="21" x14ac:dyDescent="0.35">
      <c r="A67" s="299" t="s">
        <v>307</v>
      </c>
      <c r="B67" s="151" t="s">
        <v>107</v>
      </c>
      <c r="C67" s="136">
        <v>160000</v>
      </c>
      <c r="D67" s="136">
        <v>0</v>
      </c>
      <c r="E67" s="134">
        <v>125391</v>
      </c>
      <c r="F67" s="152">
        <f t="shared" ref="F67:F75" si="6">C67-E67</f>
        <v>34609</v>
      </c>
      <c r="G67" s="153">
        <f t="shared" ref="G67:G76" si="7">E67/C67</f>
        <v>0.78369374999999997</v>
      </c>
    </row>
    <row r="68" spans="1:7" ht="21" x14ac:dyDescent="0.35">
      <c r="A68" s="135" t="s">
        <v>106</v>
      </c>
      <c r="B68" s="151" t="s">
        <v>8</v>
      </c>
      <c r="C68" s="136">
        <v>30000</v>
      </c>
      <c r="D68" s="134">
        <v>0</v>
      </c>
      <c r="E68" s="136">
        <v>19182.64</v>
      </c>
      <c r="F68" s="152">
        <f t="shared" si="6"/>
        <v>10817.36</v>
      </c>
      <c r="G68" s="153">
        <f t="shared" si="7"/>
        <v>0.63942133333333329</v>
      </c>
    </row>
    <row r="69" spans="1:7" s="5" customFormat="1" ht="21" x14ac:dyDescent="0.35">
      <c r="A69" s="135" t="s">
        <v>105</v>
      </c>
      <c r="B69" s="151" t="s">
        <v>5</v>
      </c>
      <c r="C69" s="136">
        <v>20000</v>
      </c>
      <c r="D69" s="136">
        <v>0</v>
      </c>
      <c r="E69" s="136">
        <v>16709.97</v>
      </c>
      <c r="F69" s="152">
        <f t="shared" si="6"/>
        <v>3290.0299999999988</v>
      </c>
      <c r="G69" s="153">
        <f t="shared" si="7"/>
        <v>0.83549850000000003</v>
      </c>
    </row>
    <row r="70" spans="1:7" ht="21" x14ac:dyDescent="0.35">
      <c r="A70" s="135" t="s">
        <v>104</v>
      </c>
      <c r="B70" s="151" t="s">
        <v>57</v>
      </c>
      <c r="C70" s="136">
        <v>5000</v>
      </c>
      <c r="D70" s="134">
        <v>0</v>
      </c>
      <c r="E70" s="136">
        <v>2994.01</v>
      </c>
      <c r="F70" s="152">
        <f t="shared" si="6"/>
        <v>2005.9899999999998</v>
      </c>
      <c r="G70" s="153">
        <f t="shared" si="7"/>
        <v>0.59880200000000006</v>
      </c>
    </row>
    <row r="71" spans="1:7" ht="21" x14ac:dyDescent="0.35">
      <c r="A71" s="135" t="s">
        <v>103</v>
      </c>
      <c r="B71" s="151" t="s">
        <v>102</v>
      </c>
      <c r="C71" s="136">
        <v>10000</v>
      </c>
      <c r="D71" s="134">
        <v>0</v>
      </c>
      <c r="E71" s="134">
        <v>7489.85</v>
      </c>
      <c r="F71" s="152">
        <f t="shared" si="6"/>
        <v>2510.1499999999996</v>
      </c>
      <c r="G71" s="153">
        <f t="shared" si="7"/>
        <v>0.74898500000000001</v>
      </c>
    </row>
    <row r="72" spans="1:7" ht="21" x14ac:dyDescent="0.35">
      <c r="A72" s="135" t="s">
        <v>101</v>
      </c>
      <c r="B72" s="151" t="s">
        <v>46</v>
      </c>
      <c r="C72" s="136">
        <v>22000</v>
      </c>
      <c r="D72" s="134">
        <v>0</v>
      </c>
      <c r="E72" s="136">
        <v>22517.69</v>
      </c>
      <c r="F72" s="152">
        <f t="shared" si="6"/>
        <v>-517.68999999999869</v>
      </c>
      <c r="G72" s="153">
        <f t="shared" si="7"/>
        <v>1.0235313636363637</v>
      </c>
    </row>
    <row r="73" spans="1:7" ht="21" x14ac:dyDescent="0.35">
      <c r="A73" s="135" t="s">
        <v>100</v>
      </c>
      <c r="B73" s="151" t="s">
        <v>99</v>
      </c>
      <c r="C73" s="136">
        <v>850000</v>
      </c>
      <c r="D73" s="134">
        <v>0</v>
      </c>
      <c r="E73" s="136">
        <v>547099.75</v>
      </c>
      <c r="F73" s="152">
        <f t="shared" si="6"/>
        <v>302900.25</v>
      </c>
      <c r="G73" s="153">
        <f t="shared" si="7"/>
        <v>0.64364676470588233</v>
      </c>
    </row>
    <row r="74" spans="1:7" ht="21" x14ac:dyDescent="0.35">
      <c r="A74" s="133" t="s">
        <v>98</v>
      </c>
      <c r="B74" s="167" t="s">
        <v>51</v>
      </c>
      <c r="C74" s="134">
        <v>3000</v>
      </c>
      <c r="D74" s="134">
        <v>0</v>
      </c>
      <c r="E74" s="134">
        <v>1494.27</v>
      </c>
      <c r="F74" s="152">
        <f t="shared" si="6"/>
        <v>1505.73</v>
      </c>
      <c r="G74" s="153">
        <f t="shared" si="7"/>
        <v>0.49808999999999998</v>
      </c>
    </row>
    <row r="75" spans="1:7" ht="21" x14ac:dyDescent="0.35">
      <c r="A75" s="155" t="s">
        <v>97</v>
      </c>
      <c r="B75" s="151" t="s">
        <v>67</v>
      </c>
      <c r="C75" s="136">
        <v>750</v>
      </c>
      <c r="D75" s="134">
        <v>0</v>
      </c>
      <c r="E75" s="136">
        <v>150</v>
      </c>
      <c r="F75" s="152">
        <f t="shared" si="6"/>
        <v>600</v>
      </c>
      <c r="G75" s="153">
        <f t="shared" si="7"/>
        <v>0.2</v>
      </c>
    </row>
    <row r="76" spans="1:7" s="8" customFormat="1" ht="21" x14ac:dyDescent="0.35">
      <c r="A76" s="139" t="s">
        <v>76</v>
      </c>
      <c r="B76" s="159"/>
      <c r="C76" s="140">
        <f>C66+C67+C68+C69+C70+C71+C72+C73+C74+C75</f>
        <v>1170750</v>
      </c>
      <c r="D76" s="140">
        <f>SUM(D66:D75)</f>
        <v>0</v>
      </c>
      <c r="E76" s="168">
        <f>SUM(E66:E75)</f>
        <v>798695.18</v>
      </c>
      <c r="F76" s="140">
        <f>C76-E76</f>
        <v>372054.81999999995</v>
      </c>
      <c r="G76" s="204">
        <f t="shared" si="7"/>
        <v>0.68220814008114461</v>
      </c>
    </row>
    <row r="77" spans="1:7" ht="21.75" thickBot="1" x14ac:dyDescent="0.4">
      <c r="A77" s="169"/>
      <c r="B77" s="170"/>
      <c r="C77" s="171"/>
      <c r="D77" s="171"/>
      <c r="E77" s="171"/>
      <c r="F77" s="172"/>
      <c r="G77" s="173"/>
    </row>
    <row r="78" spans="1:7" ht="21.75" thickTop="1" x14ac:dyDescent="0.35">
      <c r="A78" s="126"/>
      <c r="B78" s="174" t="s">
        <v>25</v>
      </c>
      <c r="C78" s="131"/>
      <c r="D78" s="131"/>
      <c r="E78" s="131"/>
      <c r="F78" s="131"/>
      <c r="G78" s="129" t="s">
        <v>24</v>
      </c>
    </row>
    <row r="79" spans="1:7" ht="21" x14ac:dyDescent="0.35">
      <c r="A79" s="126" t="s">
        <v>23</v>
      </c>
      <c r="B79" s="174" t="s">
        <v>22</v>
      </c>
      <c r="C79" s="131" t="s">
        <v>21</v>
      </c>
      <c r="D79" s="131" t="s">
        <v>20</v>
      </c>
      <c r="E79" s="131" t="s">
        <v>19</v>
      </c>
      <c r="F79" s="131" t="s">
        <v>18</v>
      </c>
      <c r="G79" s="129" t="s">
        <v>17</v>
      </c>
    </row>
    <row r="80" spans="1:7" ht="21" x14ac:dyDescent="0.35">
      <c r="A80" s="126" t="s">
        <v>96</v>
      </c>
      <c r="B80" s="174"/>
      <c r="C80" s="128"/>
      <c r="D80" s="128"/>
      <c r="E80" s="128"/>
      <c r="F80" s="128"/>
      <c r="G80" s="175"/>
    </row>
    <row r="81" spans="1:7" ht="21" x14ac:dyDescent="0.35">
      <c r="A81" s="135" t="s">
        <v>95</v>
      </c>
      <c r="B81" s="151" t="s">
        <v>41</v>
      </c>
      <c r="C81" s="136">
        <v>500</v>
      </c>
      <c r="D81" s="134">
        <v>0</v>
      </c>
      <c r="E81" s="137">
        <v>4016.44</v>
      </c>
      <c r="F81" s="152">
        <f>C81-E81</f>
        <v>-3516.44</v>
      </c>
      <c r="G81" s="153">
        <f>E81/C81</f>
        <v>8.0328800000000005</v>
      </c>
    </row>
    <row r="82" spans="1:7" ht="21" x14ac:dyDescent="0.35">
      <c r="A82" s="135" t="s">
        <v>94</v>
      </c>
      <c r="B82" s="176" t="s">
        <v>11</v>
      </c>
      <c r="C82" s="136">
        <v>3500</v>
      </c>
      <c r="D82" s="134">
        <v>0</v>
      </c>
      <c r="E82" s="137">
        <v>1691.07</v>
      </c>
      <c r="F82" s="152">
        <f t="shared" ref="F82:F86" si="8">C82-E82</f>
        <v>1808.93</v>
      </c>
      <c r="G82" s="153">
        <f t="shared" ref="G82:G86" si="9">E82/C82</f>
        <v>0.48316285714285712</v>
      </c>
    </row>
    <row r="83" spans="1:7" ht="21" x14ac:dyDescent="0.35">
      <c r="A83" s="135" t="s">
        <v>308</v>
      </c>
      <c r="B83" s="151" t="s">
        <v>309</v>
      </c>
      <c r="C83" s="136">
        <v>3000</v>
      </c>
      <c r="D83" s="134">
        <v>0</v>
      </c>
      <c r="E83" s="137">
        <v>1400</v>
      </c>
      <c r="F83" s="152">
        <f t="shared" si="8"/>
        <v>1600</v>
      </c>
      <c r="G83" s="153">
        <f t="shared" si="9"/>
        <v>0.46666666666666667</v>
      </c>
    </row>
    <row r="84" spans="1:7" ht="21" x14ac:dyDescent="0.35">
      <c r="A84" s="135" t="s">
        <v>93</v>
      </c>
      <c r="B84" s="151" t="s">
        <v>92</v>
      </c>
      <c r="C84" s="136">
        <v>2000</v>
      </c>
      <c r="D84" s="134">
        <v>0</v>
      </c>
      <c r="E84" s="137">
        <v>1186.0999999999999</v>
      </c>
      <c r="F84" s="152">
        <f t="shared" si="8"/>
        <v>813.90000000000009</v>
      </c>
      <c r="G84" s="153">
        <f t="shared" si="9"/>
        <v>0.59304999999999997</v>
      </c>
    </row>
    <row r="85" spans="1:7" ht="21" x14ac:dyDescent="0.35">
      <c r="A85" s="135" t="s">
        <v>91</v>
      </c>
      <c r="B85" s="151" t="s">
        <v>90</v>
      </c>
      <c r="C85" s="136">
        <v>3000</v>
      </c>
      <c r="D85" s="134">
        <v>0</v>
      </c>
      <c r="E85" s="177">
        <v>3097.76</v>
      </c>
      <c r="F85" s="152">
        <f t="shared" si="8"/>
        <v>-97.760000000000218</v>
      </c>
      <c r="G85" s="153">
        <f t="shared" si="9"/>
        <v>1.0325866666666668</v>
      </c>
    </row>
    <row r="86" spans="1:7" ht="21" x14ac:dyDescent="0.35">
      <c r="A86" s="135" t="s">
        <v>89</v>
      </c>
      <c r="B86" s="151" t="s">
        <v>53</v>
      </c>
      <c r="C86" s="136">
        <v>1500</v>
      </c>
      <c r="D86" s="134">
        <v>0</v>
      </c>
      <c r="E86" s="152">
        <v>559.41</v>
      </c>
      <c r="F86" s="152">
        <f t="shared" si="8"/>
        <v>940.59</v>
      </c>
      <c r="G86" s="153">
        <f t="shared" si="9"/>
        <v>0.37293999999999999</v>
      </c>
    </row>
    <row r="87" spans="1:7" ht="21" x14ac:dyDescent="0.35">
      <c r="A87" s="139" t="s">
        <v>75</v>
      </c>
      <c r="B87" s="159"/>
      <c r="C87" s="140">
        <f>C81+C82+C83+C84+C85+C86</f>
        <v>13500</v>
      </c>
      <c r="D87" s="140">
        <f>SUM(D81:D86)</f>
        <v>0</v>
      </c>
      <c r="E87" s="178">
        <f>SUM(E81:E86)</f>
        <v>11950.78</v>
      </c>
      <c r="F87" s="179">
        <f>C87-E87</f>
        <v>1549.2199999999993</v>
      </c>
      <c r="G87" s="160">
        <f>E87/C87</f>
        <v>0.88524296296296301</v>
      </c>
    </row>
    <row r="88" spans="1:7" ht="21.75" thickBot="1" x14ac:dyDescent="0.4">
      <c r="A88" s="180"/>
      <c r="B88" s="181"/>
      <c r="C88" s="182"/>
      <c r="D88" s="182"/>
      <c r="E88" s="182"/>
      <c r="F88" s="182"/>
      <c r="G88" s="183"/>
    </row>
    <row r="89" spans="1:7" ht="21.75" thickTop="1" x14ac:dyDescent="0.35">
      <c r="A89" s="150"/>
      <c r="B89" s="156" t="s">
        <v>25</v>
      </c>
      <c r="C89" s="148"/>
      <c r="D89" s="148"/>
      <c r="E89" s="148"/>
      <c r="F89" s="148"/>
      <c r="G89" s="129" t="s">
        <v>24</v>
      </c>
    </row>
    <row r="90" spans="1:7" ht="21" x14ac:dyDescent="0.35">
      <c r="A90" s="126" t="s">
        <v>23</v>
      </c>
      <c r="B90" s="174" t="s">
        <v>22</v>
      </c>
      <c r="C90" s="131" t="s">
        <v>21</v>
      </c>
      <c r="D90" s="131" t="s">
        <v>20</v>
      </c>
      <c r="E90" s="131" t="s">
        <v>19</v>
      </c>
      <c r="F90" s="131" t="s">
        <v>18</v>
      </c>
      <c r="G90" s="129" t="s">
        <v>17</v>
      </c>
    </row>
    <row r="91" spans="1:7" ht="21" x14ac:dyDescent="0.35">
      <c r="A91" s="126" t="s">
        <v>88</v>
      </c>
      <c r="B91" s="174"/>
      <c r="C91" s="128"/>
      <c r="D91" s="128"/>
      <c r="E91" s="128"/>
      <c r="F91" s="128"/>
      <c r="G91" s="129"/>
    </row>
    <row r="92" spans="1:7" ht="21" x14ac:dyDescent="0.35">
      <c r="A92" s="133" t="s">
        <v>87</v>
      </c>
      <c r="B92" s="167" t="s">
        <v>86</v>
      </c>
      <c r="C92" s="184">
        <v>10000</v>
      </c>
      <c r="D92" s="184">
        <v>0</v>
      </c>
      <c r="E92" s="184">
        <v>6475</v>
      </c>
      <c r="F92" s="152">
        <f>C92-E92</f>
        <v>3525</v>
      </c>
      <c r="G92" s="153">
        <f>E92/C92</f>
        <v>0.64749999999999996</v>
      </c>
    </row>
    <row r="93" spans="1:7" ht="21" x14ac:dyDescent="0.35">
      <c r="A93" s="133" t="s">
        <v>85</v>
      </c>
      <c r="B93" s="167" t="s">
        <v>84</v>
      </c>
      <c r="C93" s="184">
        <v>20000</v>
      </c>
      <c r="D93" s="184">
        <v>0</v>
      </c>
      <c r="E93" s="184">
        <v>18500</v>
      </c>
      <c r="F93" s="152">
        <f>C93-E93</f>
        <v>1500</v>
      </c>
      <c r="G93" s="153">
        <f t="shared" ref="G93:G94" si="10">E93/C93</f>
        <v>0.92500000000000004</v>
      </c>
    </row>
    <row r="94" spans="1:7" ht="21" x14ac:dyDescent="0.35">
      <c r="A94" s="135" t="s">
        <v>83</v>
      </c>
      <c r="B94" s="151" t="s">
        <v>82</v>
      </c>
      <c r="C94" s="185">
        <v>1000</v>
      </c>
      <c r="D94" s="184">
        <v>0</v>
      </c>
      <c r="E94" s="185">
        <v>650</v>
      </c>
      <c r="F94" s="152">
        <f>C94-E94</f>
        <v>350</v>
      </c>
      <c r="G94" s="153">
        <f t="shared" si="10"/>
        <v>0.65</v>
      </c>
    </row>
    <row r="95" spans="1:7" s="8" customFormat="1" ht="21" x14ac:dyDescent="0.35">
      <c r="A95" s="139" t="s">
        <v>74</v>
      </c>
      <c r="B95" s="159"/>
      <c r="C95" s="141">
        <f>SUM(C92:C94)</f>
        <v>31000</v>
      </c>
      <c r="D95" s="141">
        <f>SUM(D92:D94)</f>
        <v>0</v>
      </c>
      <c r="E95" s="141">
        <f>SUM(E92:E94)</f>
        <v>25625</v>
      </c>
      <c r="F95" s="141">
        <f>SUM(F92:F94)</f>
        <v>5375</v>
      </c>
      <c r="G95" s="160">
        <f>E95/C95</f>
        <v>0.82661290322580649</v>
      </c>
    </row>
    <row r="96" spans="1:7" ht="21.75" thickBot="1" x14ac:dyDescent="0.4">
      <c r="A96" s="180"/>
      <c r="B96" s="181"/>
      <c r="C96" s="172"/>
      <c r="D96" s="172"/>
      <c r="E96" s="172"/>
      <c r="F96" s="172"/>
      <c r="G96" s="183"/>
    </row>
    <row r="97" spans="1:7" ht="21.75" thickTop="1" x14ac:dyDescent="0.35">
      <c r="A97" s="133"/>
      <c r="B97" s="167"/>
      <c r="C97" s="128"/>
      <c r="D97" s="128"/>
      <c r="E97" s="131"/>
      <c r="F97" s="131"/>
      <c r="G97" s="129" t="s">
        <v>24</v>
      </c>
    </row>
    <row r="98" spans="1:7" ht="21" x14ac:dyDescent="0.35">
      <c r="A98" s="126" t="s">
        <v>23</v>
      </c>
      <c r="B98" s="174"/>
      <c r="C98" s="131" t="s">
        <v>21</v>
      </c>
      <c r="D98" s="131" t="s">
        <v>20</v>
      </c>
      <c r="E98" s="131" t="s">
        <v>19</v>
      </c>
      <c r="F98" s="131" t="s">
        <v>18</v>
      </c>
      <c r="G98" s="129" t="s">
        <v>17</v>
      </c>
    </row>
    <row r="99" spans="1:7" ht="21" x14ac:dyDescent="0.35">
      <c r="A99" s="126" t="s">
        <v>81</v>
      </c>
      <c r="B99" s="174"/>
      <c r="C99" s="131"/>
      <c r="D99" s="128"/>
      <c r="E99" s="131"/>
      <c r="F99" s="128"/>
      <c r="G99" s="129"/>
    </row>
    <row r="100" spans="1:7" s="5" customFormat="1" ht="21" x14ac:dyDescent="0.35">
      <c r="A100" s="135" t="s">
        <v>80</v>
      </c>
      <c r="B100" s="151"/>
      <c r="C100" s="185">
        <v>113902.27</v>
      </c>
      <c r="D100" s="184">
        <v>0</v>
      </c>
      <c r="E100" s="184">
        <v>0</v>
      </c>
      <c r="F100" s="185">
        <v>113902.27</v>
      </c>
      <c r="G100" s="153">
        <v>0</v>
      </c>
    </row>
    <row r="101" spans="1:7" s="10" customFormat="1" ht="21" x14ac:dyDescent="0.35">
      <c r="A101" s="139" t="s">
        <v>73</v>
      </c>
      <c r="B101" s="159"/>
      <c r="C101" s="141">
        <f>SUM(C100)</f>
        <v>113902.27</v>
      </c>
      <c r="D101" s="141">
        <f>SUM(D100)</f>
        <v>0</v>
      </c>
      <c r="E101" s="141">
        <v>0</v>
      </c>
      <c r="F101" s="141">
        <v>113902.27</v>
      </c>
      <c r="G101" s="160">
        <v>0</v>
      </c>
    </row>
    <row r="102" spans="1:7" ht="21.75" thickBot="1" x14ac:dyDescent="0.4">
      <c r="A102" s="180"/>
      <c r="B102" s="181"/>
      <c r="C102" s="186"/>
      <c r="D102" s="186"/>
      <c r="E102" s="186"/>
      <c r="F102" s="186"/>
      <c r="G102" s="183"/>
    </row>
    <row r="103" spans="1:7" ht="21.75" thickTop="1" x14ac:dyDescent="0.35">
      <c r="A103" s="187"/>
      <c r="B103" s="188"/>
      <c r="C103" s="189"/>
      <c r="D103" s="189"/>
      <c r="E103" s="189"/>
      <c r="F103" s="189"/>
      <c r="G103" s="129" t="s">
        <v>24</v>
      </c>
    </row>
    <row r="104" spans="1:7" ht="21" x14ac:dyDescent="0.35">
      <c r="A104" s="150" t="s">
        <v>79</v>
      </c>
      <c r="B104" s="174"/>
      <c r="C104" s="190" t="s">
        <v>21</v>
      </c>
      <c r="D104" s="190" t="s">
        <v>20</v>
      </c>
      <c r="E104" s="190" t="s">
        <v>19</v>
      </c>
      <c r="F104" s="190" t="s">
        <v>18</v>
      </c>
      <c r="G104" s="129" t="s">
        <v>17</v>
      </c>
    </row>
    <row r="105" spans="1:7" ht="21" x14ac:dyDescent="0.35">
      <c r="A105" s="130"/>
      <c r="B105" s="174"/>
      <c r="C105" s="190"/>
      <c r="D105" s="190"/>
      <c r="E105" s="190"/>
      <c r="F105" s="190"/>
      <c r="G105" s="129"/>
    </row>
    <row r="106" spans="1:7" ht="21" x14ac:dyDescent="0.35">
      <c r="A106" s="126" t="s">
        <v>78</v>
      </c>
      <c r="B106" s="174"/>
      <c r="C106" s="134">
        <f>C42</f>
        <v>3674643.6204576846</v>
      </c>
      <c r="D106" s="191">
        <f>D42</f>
        <v>0</v>
      </c>
      <c r="E106" s="134">
        <v>2787339.38</v>
      </c>
      <c r="F106" s="136">
        <f>C106-E106</f>
        <v>887304.24045768473</v>
      </c>
      <c r="G106" s="153">
        <f>E106/C106</f>
        <v>0.75853325326085119</v>
      </c>
    </row>
    <row r="107" spans="1:7" ht="21" x14ac:dyDescent="0.35">
      <c r="A107" s="126" t="s">
        <v>77</v>
      </c>
      <c r="B107" s="174"/>
      <c r="C107" s="134">
        <f>C61</f>
        <v>1291000</v>
      </c>
      <c r="D107" s="191">
        <f>D61</f>
        <v>0</v>
      </c>
      <c r="E107" s="134">
        <v>1100766.76</v>
      </c>
      <c r="F107" s="136">
        <f t="shared" ref="F107:F111" si="11">C107-E107</f>
        <v>190233.24</v>
      </c>
      <c r="G107" s="153">
        <f t="shared" ref="G107:G111" si="12">E107/C107</f>
        <v>0.85264659953524402</v>
      </c>
    </row>
    <row r="108" spans="1:7" ht="21" x14ac:dyDescent="0.35">
      <c r="A108" s="126" t="s">
        <v>76</v>
      </c>
      <c r="B108" s="174"/>
      <c r="C108" s="134">
        <f>C76</f>
        <v>1170750</v>
      </c>
      <c r="D108" s="134">
        <f>D76</f>
        <v>0</v>
      </c>
      <c r="E108" s="134">
        <v>798695.18</v>
      </c>
      <c r="F108" s="136">
        <f t="shared" si="11"/>
        <v>372054.81999999995</v>
      </c>
      <c r="G108" s="153">
        <f t="shared" si="12"/>
        <v>0.68220814008114461</v>
      </c>
    </row>
    <row r="109" spans="1:7" ht="21" x14ac:dyDescent="0.35">
      <c r="A109" s="126" t="s">
        <v>75</v>
      </c>
      <c r="B109" s="174"/>
      <c r="C109" s="134">
        <f>C87</f>
        <v>13500</v>
      </c>
      <c r="D109" s="191">
        <f>D87</f>
        <v>0</v>
      </c>
      <c r="E109" s="134">
        <v>11950.78</v>
      </c>
      <c r="F109" s="136">
        <f t="shared" si="11"/>
        <v>1549.2199999999993</v>
      </c>
      <c r="G109" s="153">
        <f t="shared" si="12"/>
        <v>0.88524296296296301</v>
      </c>
    </row>
    <row r="110" spans="1:7" ht="21" x14ac:dyDescent="0.35">
      <c r="A110" s="126" t="s">
        <v>74</v>
      </c>
      <c r="B110" s="174"/>
      <c r="C110" s="134">
        <f>C95</f>
        <v>31000</v>
      </c>
      <c r="D110" s="191">
        <f>D95</f>
        <v>0</v>
      </c>
      <c r="E110" s="134">
        <v>25625</v>
      </c>
      <c r="F110" s="136">
        <f t="shared" si="11"/>
        <v>5375</v>
      </c>
      <c r="G110" s="153">
        <f t="shared" si="12"/>
        <v>0.82661290322580649</v>
      </c>
    </row>
    <row r="111" spans="1:7" ht="21" x14ac:dyDescent="0.35">
      <c r="A111" s="126" t="s">
        <v>73</v>
      </c>
      <c r="B111" s="174"/>
      <c r="C111" s="134">
        <f>C100</f>
        <v>113902.27</v>
      </c>
      <c r="D111" s="191">
        <f>D101</f>
        <v>0</v>
      </c>
      <c r="E111" s="216">
        <v>0</v>
      </c>
      <c r="F111" s="136">
        <f t="shared" si="11"/>
        <v>113902.27</v>
      </c>
      <c r="G111" s="153">
        <f t="shared" si="12"/>
        <v>0</v>
      </c>
    </row>
    <row r="112" spans="1:7" s="8" customFormat="1" ht="21" x14ac:dyDescent="0.35">
      <c r="A112" s="139" t="s">
        <v>72</v>
      </c>
      <c r="B112" s="159"/>
      <c r="C112" s="140">
        <f>C106+C107+C108+C109+C110+C111</f>
        <v>6294795.8904576842</v>
      </c>
      <c r="D112" s="140">
        <f>SUM(D106:D111)</f>
        <v>0</v>
      </c>
      <c r="E112" s="140">
        <f>SUM(E106:E111)</f>
        <v>4724377.0999999996</v>
      </c>
      <c r="F112" s="140">
        <f>C112-E112</f>
        <v>1570418.7904576845</v>
      </c>
      <c r="G112" s="160">
        <f>E112/C112</f>
        <v>0.75052109428388436</v>
      </c>
    </row>
    <row r="113" spans="1:7" ht="21.75" thickBot="1" x14ac:dyDescent="0.4">
      <c r="A113" s="180" t="s">
        <v>13</v>
      </c>
      <c r="B113" s="181"/>
      <c r="C113" s="172"/>
      <c r="D113" s="172"/>
      <c r="E113" s="172"/>
      <c r="F113" s="172"/>
      <c r="G113" s="183"/>
    </row>
    <row r="114" spans="1:7" ht="21.75" thickTop="1" x14ac:dyDescent="0.35">
      <c r="A114" s="126"/>
      <c r="B114" s="174" t="s">
        <v>25</v>
      </c>
      <c r="C114" s="131"/>
      <c r="D114" s="131"/>
      <c r="E114" s="131"/>
      <c r="F114" s="131"/>
      <c r="G114" s="301" t="s">
        <v>306</v>
      </c>
    </row>
    <row r="115" spans="1:7" ht="21" x14ac:dyDescent="0.35">
      <c r="A115" s="126" t="s">
        <v>23</v>
      </c>
      <c r="B115" s="174" t="s">
        <v>22</v>
      </c>
      <c r="C115" s="131" t="s">
        <v>21</v>
      </c>
      <c r="D115" s="190" t="s">
        <v>20</v>
      </c>
      <c r="E115" s="131" t="s">
        <v>19</v>
      </c>
      <c r="F115" s="190" t="s">
        <v>18</v>
      </c>
      <c r="G115" s="302"/>
    </row>
    <row r="116" spans="1:7" ht="21" x14ac:dyDescent="0.35">
      <c r="A116" s="126" t="s">
        <v>71</v>
      </c>
      <c r="B116" s="192"/>
      <c r="C116" s="191">
        <v>706000</v>
      </c>
      <c r="D116" s="192"/>
      <c r="E116" s="192"/>
      <c r="F116" s="131"/>
      <c r="G116" s="129"/>
    </row>
    <row r="117" spans="1:7" ht="21" x14ac:dyDescent="0.35">
      <c r="A117" s="133" t="s">
        <v>70</v>
      </c>
      <c r="B117" s="192">
        <v>56210</v>
      </c>
      <c r="C117" s="191"/>
      <c r="D117" s="193">
        <v>0</v>
      </c>
      <c r="E117" s="134">
        <v>18.850000000000001</v>
      </c>
      <c r="F117" s="128"/>
      <c r="G117" s="129"/>
    </row>
    <row r="118" spans="1:7" ht="21" x14ac:dyDescent="0.35">
      <c r="A118" s="194" t="s">
        <v>69</v>
      </c>
      <c r="B118" s="167" t="s">
        <v>49</v>
      </c>
      <c r="C118" s="128"/>
      <c r="D118" s="193">
        <v>0</v>
      </c>
      <c r="E118" s="134">
        <v>0</v>
      </c>
      <c r="F118" s="128"/>
      <c r="G118" s="129"/>
    </row>
    <row r="119" spans="1:7" ht="21" x14ac:dyDescent="0.35">
      <c r="A119" s="194" t="s">
        <v>68</v>
      </c>
      <c r="B119" s="167" t="s">
        <v>67</v>
      </c>
      <c r="C119" s="131"/>
      <c r="D119" s="193">
        <v>0</v>
      </c>
      <c r="E119" s="134">
        <v>822.9</v>
      </c>
      <c r="F119" s="128"/>
      <c r="G119" s="129"/>
    </row>
    <row r="120" spans="1:7" ht="21" x14ac:dyDescent="0.35">
      <c r="A120" s="194" t="s">
        <v>66</v>
      </c>
      <c r="B120" s="167" t="s">
        <v>65</v>
      </c>
      <c r="C120" s="128"/>
      <c r="D120" s="193">
        <v>0</v>
      </c>
      <c r="E120" s="134">
        <v>30991.18</v>
      </c>
      <c r="F120" s="128"/>
      <c r="G120" s="129"/>
    </row>
    <row r="121" spans="1:7" ht="21" x14ac:dyDescent="0.35">
      <c r="A121" s="194" t="s">
        <v>64</v>
      </c>
      <c r="B121" s="167" t="s">
        <v>63</v>
      </c>
      <c r="C121" s="128"/>
      <c r="D121" s="193">
        <v>0</v>
      </c>
      <c r="E121" s="134">
        <v>152790.57</v>
      </c>
      <c r="F121" s="128"/>
      <c r="G121" s="129"/>
    </row>
    <row r="122" spans="1:7" ht="21" x14ac:dyDescent="0.35">
      <c r="A122" s="194" t="s">
        <v>62</v>
      </c>
      <c r="B122" s="167" t="s">
        <v>61</v>
      </c>
      <c r="C122" s="128"/>
      <c r="D122" s="193">
        <v>0</v>
      </c>
      <c r="E122" s="134">
        <v>4908</v>
      </c>
      <c r="F122" s="128"/>
      <c r="G122" s="129"/>
    </row>
    <row r="123" spans="1:7" ht="21" x14ac:dyDescent="0.35">
      <c r="A123" s="194" t="s">
        <v>15</v>
      </c>
      <c r="B123" s="167" t="s">
        <v>14</v>
      </c>
      <c r="C123" s="128"/>
      <c r="D123" s="193">
        <v>0</v>
      </c>
      <c r="E123" s="134">
        <v>39348.42</v>
      </c>
      <c r="F123" s="128"/>
      <c r="G123" s="129"/>
    </row>
    <row r="124" spans="1:7" ht="21" x14ac:dyDescent="0.35">
      <c r="A124" s="194" t="s">
        <v>60</v>
      </c>
      <c r="B124" s="167" t="s">
        <v>59</v>
      </c>
      <c r="C124" s="128"/>
      <c r="D124" s="193">
        <v>0</v>
      </c>
      <c r="E124" s="134">
        <v>0</v>
      </c>
      <c r="F124" s="128"/>
      <c r="G124" s="129"/>
    </row>
    <row r="125" spans="1:7" ht="21" x14ac:dyDescent="0.35">
      <c r="A125" s="194" t="s">
        <v>58</v>
      </c>
      <c r="B125" s="167" t="s">
        <v>57</v>
      </c>
      <c r="C125" s="147"/>
      <c r="D125" s="193">
        <v>0</v>
      </c>
      <c r="E125" s="136">
        <v>6241.6</v>
      </c>
      <c r="F125" s="134"/>
      <c r="G125" s="129"/>
    </row>
    <row r="126" spans="1:7" ht="21" x14ac:dyDescent="0.35">
      <c r="A126" s="194" t="s">
        <v>56</v>
      </c>
      <c r="B126" s="167" t="s">
        <v>55</v>
      </c>
      <c r="C126" s="147"/>
      <c r="D126" s="193">
        <v>0</v>
      </c>
      <c r="E126" s="134">
        <v>750</v>
      </c>
      <c r="F126" s="128"/>
      <c r="G126" s="129"/>
    </row>
    <row r="127" spans="1:7" ht="21" x14ac:dyDescent="0.35">
      <c r="A127" s="194" t="s">
        <v>54</v>
      </c>
      <c r="B127" s="167" t="s">
        <v>53</v>
      </c>
      <c r="C127" s="128"/>
      <c r="D127" s="193">
        <v>0</v>
      </c>
      <c r="E127" s="134">
        <v>2127</v>
      </c>
      <c r="F127" s="128"/>
      <c r="G127" s="129"/>
    </row>
    <row r="128" spans="1:7" ht="21" x14ac:dyDescent="0.35">
      <c r="A128" s="194" t="s">
        <v>52</v>
      </c>
      <c r="B128" s="167" t="s">
        <v>51</v>
      </c>
      <c r="C128" s="128"/>
      <c r="D128" s="193">
        <v>0</v>
      </c>
      <c r="E128" s="134">
        <v>56304.71</v>
      </c>
      <c r="F128" s="128"/>
      <c r="G128" s="129"/>
    </row>
    <row r="129" spans="1:7" ht="21" x14ac:dyDescent="0.35">
      <c r="A129" s="194" t="s">
        <v>50</v>
      </c>
      <c r="B129" s="167" t="s">
        <v>49</v>
      </c>
      <c r="C129" s="128"/>
      <c r="D129" s="193">
        <v>0</v>
      </c>
      <c r="E129" s="134">
        <v>33479.9</v>
      </c>
      <c r="F129" s="128"/>
      <c r="G129" s="129"/>
    </row>
    <row r="130" spans="1:7" ht="21" x14ac:dyDescent="0.35">
      <c r="A130" s="194" t="s">
        <v>48</v>
      </c>
      <c r="B130" s="167" t="s">
        <v>47</v>
      </c>
      <c r="C130" s="128"/>
      <c r="D130" s="193">
        <v>0</v>
      </c>
      <c r="E130" s="134">
        <v>0</v>
      </c>
      <c r="F130" s="128"/>
      <c r="G130" s="129"/>
    </row>
    <row r="131" spans="1:7" ht="21" x14ac:dyDescent="0.35">
      <c r="A131" s="195" t="s">
        <v>12</v>
      </c>
      <c r="B131" s="167" t="s">
        <v>11</v>
      </c>
      <c r="C131" s="128"/>
      <c r="D131" s="193">
        <v>0</v>
      </c>
      <c r="E131" s="136">
        <v>0</v>
      </c>
      <c r="F131" s="128"/>
      <c r="G131" s="129"/>
    </row>
    <row r="132" spans="1:7" ht="21" x14ac:dyDescent="0.35">
      <c r="A132" s="194" t="s">
        <v>3</v>
      </c>
      <c r="B132" s="167" t="s">
        <v>46</v>
      </c>
      <c r="C132" s="128"/>
      <c r="D132" s="193">
        <v>0</v>
      </c>
      <c r="E132" s="134">
        <v>544.79999999999995</v>
      </c>
      <c r="F132" s="128"/>
      <c r="G132" s="129"/>
    </row>
    <row r="133" spans="1:7" ht="21" x14ac:dyDescent="0.35">
      <c r="A133" s="194" t="s">
        <v>302</v>
      </c>
      <c r="B133" s="167" t="s">
        <v>5</v>
      </c>
      <c r="C133" s="128"/>
      <c r="D133" s="193"/>
      <c r="E133" s="134">
        <v>210.23</v>
      </c>
      <c r="F133" s="128"/>
      <c r="G133" s="129"/>
    </row>
    <row r="134" spans="1:7" ht="21" x14ac:dyDescent="0.35">
      <c r="A134" s="194" t="s">
        <v>45</v>
      </c>
      <c r="B134" s="167" t="s">
        <v>8</v>
      </c>
      <c r="C134" s="128"/>
      <c r="D134" s="193">
        <v>0</v>
      </c>
      <c r="E134" s="134">
        <v>2478.5700000000002</v>
      </c>
      <c r="F134" s="128"/>
      <c r="G134" s="129"/>
    </row>
    <row r="135" spans="1:7" ht="21" x14ac:dyDescent="0.35">
      <c r="A135" s="194" t="s">
        <v>312</v>
      </c>
      <c r="B135" s="167" t="s">
        <v>313</v>
      </c>
      <c r="C135" s="128"/>
      <c r="D135" s="193"/>
      <c r="E135" s="134">
        <v>289648</v>
      </c>
      <c r="F135" s="128"/>
      <c r="G135" s="129"/>
    </row>
    <row r="136" spans="1:7" ht="21" x14ac:dyDescent="0.35">
      <c r="A136" s="194" t="s">
        <v>44</v>
      </c>
      <c r="B136" s="167" t="s">
        <v>43</v>
      </c>
      <c r="C136" s="128"/>
      <c r="D136" s="193">
        <v>0</v>
      </c>
      <c r="E136" s="134">
        <v>100</v>
      </c>
      <c r="F136" s="128"/>
      <c r="G136" s="129"/>
    </row>
    <row r="137" spans="1:7" ht="21" x14ac:dyDescent="0.35">
      <c r="A137" s="194" t="s">
        <v>42</v>
      </c>
      <c r="B137" s="167" t="s">
        <v>41</v>
      </c>
      <c r="C137" s="128"/>
      <c r="D137" s="193">
        <v>0</v>
      </c>
      <c r="E137" s="134">
        <v>190</v>
      </c>
      <c r="F137" s="128"/>
      <c r="G137" s="129"/>
    </row>
    <row r="138" spans="1:7" ht="21" x14ac:dyDescent="0.35">
      <c r="A138" s="139" t="s">
        <v>40</v>
      </c>
      <c r="B138" s="159"/>
      <c r="C138" s="196">
        <f>SUM(C116:C137)</f>
        <v>706000</v>
      </c>
      <c r="D138" s="168">
        <f>SUM(D117:D137)</f>
        <v>0</v>
      </c>
      <c r="E138" s="197">
        <f>SUM(E117:E137)</f>
        <v>620954.73</v>
      </c>
      <c r="F138" s="198">
        <f>C138-E138</f>
        <v>85045.270000000019</v>
      </c>
      <c r="G138" s="199">
        <f>E138/C138</f>
        <v>0.87953927762039652</v>
      </c>
    </row>
    <row r="139" spans="1:7" ht="21.75" thickBot="1" x14ac:dyDescent="0.4">
      <c r="A139" s="180"/>
      <c r="B139" s="181"/>
      <c r="C139" s="172"/>
      <c r="D139" s="182"/>
      <c r="E139" s="172"/>
      <c r="F139" s="172"/>
      <c r="G139" s="183"/>
    </row>
    <row r="140" spans="1:7" ht="21.75" thickTop="1" x14ac:dyDescent="0.35">
      <c r="A140" s="133"/>
      <c r="B140" s="174" t="s">
        <v>192</v>
      </c>
      <c r="C140" s="131"/>
      <c r="D140" s="128"/>
      <c r="E140" s="128"/>
      <c r="F140" s="128"/>
      <c r="G140" s="129" t="s">
        <v>24</v>
      </c>
    </row>
    <row r="141" spans="1:7" ht="21" x14ac:dyDescent="0.35">
      <c r="A141" s="126" t="s">
        <v>23</v>
      </c>
      <c r="B141" s="174" t="s">
        <v>22</v>
      </c>
      <c r="C141" s="131" t="s">
        <v>21</v>
      </c>
      <c r="D141" s="131" t="s">
        <v>20</v>
      </c>
      <c r="E141" s="131" t="s">
        <v>19</v>
      </c>
      <c r="F141" s="131" t="s">
        <v>18</v>
      </c>
      <c r="G141" s="129" t="s">
        <v>17</v>
      </c>
    </row>
    <row r="142" spans="1:7" ht="21" x14ac:dyDescent="0.35">
      <c r="A142" s="126" t="s">
        <v>39</v>
      </c>
      <c r="B142" s="174"/>
      <c r="C142" s="131"/>
      <c r="D142" s="131"/>
      <c r="E142" s="131"/>
      <c r="F142" s="131"/>
      <c r="G142" s="129"/>
    </row>
    <row r="143" spans="1:7" ht="21" x14ac:dyDescent="0.35">
      <c r="A143" s="195" t="s">
        <v>38</v>
      </c>
      <c r="B143" s="200" t="s">
        <v>37</v>
      </c>
      <c r="C143" s="134">
        <v>9642</v>
      </c>
      <c r="D143" s="134">
        <v>0</v>
      </c>
      <c r="E143" s="134">
        <v>578.44000000000005</v>
      </c>
      <c r="F143" s="134">
        <f>C143-E143</f>
        <v>9063.56</v>
      </c>
      <c r="G143" s="153">
        <f>E143/C143</f>
        <v>5.9991702966189595E-2</v>
      </c>
    </row>
    <row r="144" spans="1:7" ht="21" x14ac:dyDescent="0.35">
      <c r="A144" s="195" t="s">
        <v>305</v>
      </c>
      <c r="B144" s="200" t="s">
        <v>36</v>
      </c>
      <c r="C144" s="134">
        <v>2064</v>
      </c>
      <c r="D144" s="134">
        <v>0</v>
      </c>
      <c r="E144" s="134">
        <v>2064</v>
      </c>
      <c r="F144" s="134">
        <f>C144-E144</f>
        <v>0</v>
      </c>
      <c r="G144" s="153">
        <f t="shared" ref="G144:G146" si="13">E144/C144</f>
        <v>1</v>
      </c>
    </row>
    <row r="145" spans="1:7" ht="21" x14ac:dyDescent="0.35">
      <c r="A145" s="195" t="s">
        <v>303</v>
      </c>
      <c r="B145" s="151" t="s">
        <v>299</v>
      </c>
      <c r="C145" s="134">
        <v>5639</v>
      </c>
      <c r="D145" s="134">
        <v>0</v>
      </c>
      <c r="E145" s="134"/>
      <c r="F145" s="134">
        <f>C145-E145</f>
        <v>5639</v>
      </c>
      <c r="G145" s="153">
        <f t="shared" si="13"/>
        <v>0</v>
      </c>
    </row>
    <row r="146" spans="1:7" ht="21" x14ac:dyDescent="0.35">
      <c r="A146" s="195" t="s">
        <v>304</v>
      </c>
      <c r="B146" s="151" t="s">
        <v>36</v>
      </c>
      <c r="C146" s="201">
        <v>2091</v>
      </c>
      <c r="D146" s="134">
        <v>0</v>
      </c>
      <c r="E146" s="134"/>
      <c r="F146" s="132">
        <f>C146-E146</f>
        <v>2091</v>
      </c>
      <c r="G146" s="153">
        <f t="shared" si="13"/>
        <v>0</v>
      </c>
    </row>
    <row r="147" spans="1:7" ht="21" x14ac:dyDescent="0.35">
      <c r="A147" s="195" t="s">
        <v>35</v>
      </c>
      <c r="B147" s="176" t="s">
        <v>34</v>
      </c>
      <c r="C147" s="134">
        <v>0</v>
      </c>
      <c r="D147" s="134">
        <v>0</v>
      </c>
      <c r="E147" s="134"/>
      <c r="F147" s="134"/>
      <c r="G147" s="153"/>
    </row>
    <row r="148" spans="1:7" ht="21" x14ac:dyDescent="0.35">
      <c r="A148" s="202" t="s">
        <v>33</v>
      </c>
      <c r="B148" s="203"/>
      <c r="C148" s="140">
        <f>C143+C144+C145+C146</f>
        <v>19436</v>
      </c>
      <c r="D148" s="140">
        <f>SUM(D143:D147)</f>
        <v>0</v>
      </c>
      <c r="E148" s="140">
        <f>SUM(E143:E147)</f>
        <v>2642.44</v>
      </c>
      <c r="F148" s="140">
        <f>SUM(F143:F147)</f>
        <v>16793.559999999998</v>
      </c>
      <c r="G148" s="204">
        <f>E148/C148</f>
        <v>0.13595595801605267</v>
      </c>
    </row>
    <row r="149" spans="1:7" ht="21.75" thickBot="1" x14ac:dyDescent="0.4">
      <c r="A149" s="180"/>
      <c r="B149" s="181"/>
      <c r="C149" s="172"/>
      <c r="D149" s="172"/>
      <c r="E149" s="172"/>
      <c r="F149" s="172"/>
      <c r="G149" s="183"/>
    </row>
    <row r="150" spans="1:7" ht="21.75" thickTop="1" x14ac:dyDescent="0.35">
      <c r="A150" s="133"/>
      <c r="B150" s="205"/>
      <c r="C150" s="128"/>
      <c r="D150" s="128"/>
      <c r="E150" s="128"/>
      <c r="F150" s="128"/>
      <c r="G150" s="129" t="s">
        <v>24</v>
      </c>
    </row>
    <row r="151" spans="1:7" ht="21" x14ac:dyDescent="0.35">
      <c r="A151" s="126" t="s">
        <v>23</v>
      </c>
      <c r="B151" s="205"/>
      <c r="C151" s="128"/>
      <c r="D151" s="300" t="s">
        <v>32</v>
      </c>
      <c r="E151" s="300"/>
      <c r="F151" s="300"/>
      <c r="G151" s="129" t="s">
        <v>31</v>
      </c>
    </row>
    <row r="152" spans="1:7" ht="21" x14ac:dyDescent="0.35">
      <c r="A152" s="206" t="s">
        <v>30</v>
      </c>
      <c r="B152" s="205"/>
      <c r="C152" s="128"/>
      <c r="D152" s="128"/>
      <c r="E152" s="128"/>
      <c r="F152" s="131"/>
      <c r="G152" s="129"/>
    </row>
    <row r="153" spans="1:7" ht="21" x14ac:dyDescent="0.35">
      <c r="A153" s="194" t="s">
        <v>29</v>
      </c>
      <c r="B153" s="205"/>
      <c r="C153" s="128"/>
      <c r="D153" s="128"/>
      <c r="E153" s="134">
        <v>21084.68</v>
      </c>
      <c r="F153" s="128"/>
      <c r="G153" s="129"/>
    </row>
    <row r="154" spans="1:7" ht="21" x14ac:dyDescent="0.35">
      <c r="A154" s="194" t="s">
        <v>28</v>
      </c>
      <c r="B154" s="205"/>
      <c r="C154" s="128"/>
      <c r="D154" s="128"/>
      <c r="E154" s="134">
        <v>192646.3</v>
      </c>
      <c r="F154" s="128"/>
      <c r="G154" s="129"/>
    </row>
    <row r="155" spans="1:7" ht="21" x14ac:dyDescent="0.35">
      <c r="A155" s="194" t="s">
        <v>27</v>
      </c>
      <c r="B155" s="205"/>
      <c r="C155" s="128"/>
      <c r="D155" s="128"/>
      <c r="E155" s="134"/>
      <c r="F155" s="128"/>
      <c r="G155" s="129"/>
    </row>
    <row r="156" spans="1:7" ht="21" x14ac:dyDescent="0.35">
      <c r="A156" s="139" t="s">
        <v>26</v>
      </c>
      <c r="B156" s="207"/>
      <c r="C156" s="208"/>
      <c r="D156" s="208"/>
      <c r="E156" s="140">
        <f>E153+E154</f>
        <v>213730.97999999998</v>
      </c>
      <c r="F156" s="208"/>
      <c r="G156" s="209"/>
    </row>
    <row r="157" spans="1:7" ht="21.75" thickBot="1" x14ac:dyDescent="0.4">
      <c r="A157" s="126"/>
      <c r="B157" s="174"/>
      <c r="C157" s="131"/>
      <c r="D157" s="131"/>
      <c r="E157" s="131"/>
      <c r="F157" s="131"/>
      <c r="G157" s="175"/>
    </row>
    <row r="158" spans="1:7" ht="21" x14ac:dyDescent="0.35">
      <c r="A158" s="248"/>
      <c r="B158" s="249" t="s">
        <v>25</v>
      </c>
      <c r="C158" s="250"/>
      <c r="D158" s="250"/>
      <c r="E158" s="250"/>
      <c r="F158" s="250"/>
      <c r="G158" s="251" t="s">
        <v>24</v>
      </c>
    </row>
    <row r="159" spans="1:7" ht="21" x14ac:dyDescent="0.35">
      <c r="A159" s="252" t="s">
        <v>23</v>
      </c>
      <c r="B159" s="174" t="s">
        <v>22</v>
      </c>
      <c r="C159" s="131" t="s">
        <v>21</v>
      </c>
      <c r="D159" s="190" t="s">
        <v>20</v>
      </c>
      <c r="E159" s="131" t="s">
        <v>19</v>
      </c>
      <c r="F159" s="190" t="s">
        <v>18</v>
      </c>
      <c r="G159" s="253" t="s">
        <v>17</v>
      </c>
    </row>
    <row r="160" spans="1:7" ht="21" x14ac:dyDescent="0.35">
      <c r="A160" s="252" t="s">
        <v>190</v>
      </c>
      <c r="B160" s="205"/>
      <c r="C160" s="191">
        <v>275000</v>
      </c>
      <c r="D160" s="131"/>
      <c r="E160" s="131"/>
      <c r="F160" s="131"/>
      <c r="G160" s="253"/>
    </row>
    <row r="161" spans="1:7" ht="21" x14ac:dyDescent="0.35">
      <c r="A161" s="254" t="s">
        <v>16</v>
      </c>
      <c r="B161" s="205">
        <v>51187</v>
      </c>
      <c r="C161" s="128"/>
      <c r="D161" s="210">
        <v>0</v>
      </c>
      <c r="E161" s="134">
        <v>32697.53</v>
      </c>
      <c r="F161" s="131"/>
      <c r="G161" s="253"/>
    </row>
    <row r="162" spans="1:7" ht="21" x14ac:dyDescent="0.35">
      <c r="A162" s="254" t="s">
        <v>15</v>
      </c>
      <c r="B162" s="167" t="s">
        <v>14</v>
      </c>
      <c r="C162" s="128"/>
      <c r="D162" s="210">
        <v>0</v>
      </c>
      <c r="E162" s="134">
        <v>25463.24</v>
      </c>
      <c r="F162" s="131"/>
      <c r="G162" s="253"/>
    </row>
    <row r="163" spans="1:7" ht="21" x14ac:dyDescent="0.35">
      <c r="A163" s="255" t="s">
        <v>12</v>
      </c>
      <c r="B163" s="167" t="s">
        <v>11</v>
      </c>
      <c r="C163" s="128"/>
      <c r="D163" s="210">
        <v>0</v>
      </c>
      <c r="E163" s="136"/>
      <c r="F163" s="128"/>
      <c r="G163" s="253"/>
    </row>
    <row r="164" spans="1:7" ht="21" x14ac:dyDescent="0.35">
      <c r="A164" s="254" t="s">
        <v>10</v>
      </c>
      <c r="B164" s="205">
        <v>55000</v>
      </c>
      <c r="C164" s="128"/>
      <c r="D164" s="210">
        <v>0</v>
      </c>
      <c r="E164" s="134">
        <v>830</v>
      </c>
      <c r="F164" s="131"/>
      <c r="G164" s="253"/>
    </row>
    <row r="165" spans="1:7" ht="21" x14ac:dyDescent="0.35">
      <c r="A165" s="256" t="s">
        <v>9</v>
      </c>
      <c r="B165" s="151" t="s">
        <v>8</v>
      </c>
      <c r="C165" s="128"/>
      <c r="D165" s="210">
        <v>0</v>
      </c>
      <c r="E165" s="134">
        <v>4660.3500000000004</v>
      </c>
      <c r="F165" s="131"/>
      <c r="G165" s="253"/>
    </row>
    <row r="166" spans="1:7" s="5" customFormat="1" ht="21" x14ac:dyDescent="0.35">
      <c r="A166" s="255" t="s">
        <v>7</v>
      </c>
      <c r="B166" s="211">
        <v>51190</v>
      </c>
      <c r="C166" s="147"/>
      <c r="D166" s="210">
        <v>0</v>
      </c>
      <c r="E166" s="136">
        <v>42697.8</v>
      </c>
      <c r="F166" s="147"/>
      <c r="G166" s="257"/>
    </row>
    <row r="167" spans="1:7" s="5" customFormat="1" ht="21" x14ac:dyDescent="0.35">
      <c r="A167" s="255" t="s">
        <v>297</v>
      </c>
      <c r="B167" s="211">
        <v>56150</v>
      </c>
      <c r="C167" s="147"/>
      <c r="D167" s="210">
        <v>0</v>
      </c>
      <c r="E167" s="136">
        <v>3930.25</v>
      </c>
      <c r="F167" s="147"/>
      <c r="G167" s="257"/>
    </row>
    <row r="168" spans="1:7" s="5" customFormat="1" ht="21" x14ac:dyDescent="0.35">
      <c r="A168" s="256" t="s">
        <v>6</v>
      </c>
      <c r="B168" s="151" t="s">
        <v>5</v>
      </c>
      <c r="C168" s="136"/>
      <c r="D168" s="210">
        <v>0</v>
      </c>
      <c r="E168" s="134">
        <v>32.17</v>
      </c>
      <c r="F168" s="136"/>
      <c r="G168" s="257"/>
    </row>
    <row r="169" spans="1:7" s="5" customFormat="1" ht="21" x14ac:dyDescent="0.35">
      <c r="A169" s="256" t="s">
        <v>68</v>
      </c>
      <c r="B169" s="151" t="s">
        <v>67</v>
      </c>
      <c r="C169" s="136"/>
      <c r="D169" s="210"/>
      <c r="E169" s="134">
        <v>177</v>
      </c>
      <c r="F169" s="136"/>
      <c r="G169" s="257"/>
    </row>
    <row r="170" spans="1:7" ht="21" x14ac:dyDescent="0.35">
      <c r="A170" s="254" t="s">
        <v>4</v>
      </c>
      <c r="B170" s="205">
        <v>56111</v>
      </c>
      <c r="C170" s="128"/>
      <c r="D170" s="210">
        <v>0</v>
      </c>
      <c r="E170" s="134">
        <v>79967.240000000005</v>
      </c>
      <c r="F170" s="128"/>
      <c r="G170" s="253"/>
    </row>
    <row r="171" spans="1:7" ht="21" x14ac:dyDescent="0.35">
      <c r="A171" s="254" t="s">
        <v>3</v>
      </c>
      <c r="B171" s="205">
        <v>56141</v>
      </c>
      <c r="C171" s="128"/>
      <c r="D171" s="210">
        <v>0</v>
      </c>
      <c r="E171" s="134">
        <v>2603.87</v>
      </c>
      <c r="F171" s="128"/>
      <c r="G171" s="253"/>
    </row>
    <row r="172" spans="1:7" ht="21" x14ac:dyDescent="0.35">
      <c r="A172" s="254" t="s">
        <v>2</v>
      </c>
      <c r="B172" s="211">
        <v>55073</v>
      </c>
      <c r="C172" s="128"/>
      <c r="D172" s="210">
        <v>0</v>
      </c>
      <c r="E172" s="136">
        <v>5469.63</v>
      </c>
      <c r="F172" s="128"/>
      <c r="G172" s="253"/>
    </row>
    <row r="173" spans="1:7" ht="21" x14ac:dyDescent="0.35">
      <c r="A173" s="254" t="s">
        <v>1</v>
      </c>
      <c r="B173" s="205">
        <v>56145</v>
      </c>
      <c r="C173" s="128"/>
      <c r="D173" s="210">
        <v>0</v>
      </c>
      <c r="E173" s="192"/>
      <c r="F173" s="128"/>
      <c r="G173" s="253"/>
    </row>
    <row r="174" spans="1:7" ht="21" x14ac:dyDescent="0.35">
      <c r="A174" s="258" t="s">
        <v>0</v>
      </c>
      <c r="B174" s="207"/>
      <c r="C174" s="196">
        <f>SUM(C160:C173)</f>
        <v>275000</v>
      </c>
      <c r="D174" s="196">
        <f>SUM(D161:D173)</f>
        <v>0</v>
      </c>
      <c r="E174" s="140">
        <f>SUM(E161:E173)</f>
        <v>198529.08000000002</v>
      </c>
      <c r="F174" s="178">
        <f>C174-E174</f>
        <v>76470.919999999984</v>
      </c>
      <c r="G174" s="259"/>
    </row>
    <row r="175" spans="1:7" s="5" customFormat="1" ht="21" x14ac:dyDescent="0.35">
      <c r="A175" s="260"/>
      <c r="B175" s="146"/>
      <c r="C175" s="148"/>
      <c r="D175" s="148"/>
      <c r="E175" s="212"/>
      <c r="F175" s="157"/>
      <c r="G175" s="257"/>
    </row>
    <row r="176" spans="1:7" ht="21" x14ac:dyDescent="0.35">
      <c r="A176" s="252" t="s">
        <v>298</v>
      </c>
      <c r="B176" s="205"/>
      <c r="C176" s="128"/>
      <c r="D176" s="128"/>
      <c r="E176" s="152">
        <v>15201.9</v>
      </c>
      <c r="F176" s="191"/>
      <c r="G176" s="253"/>
    </row>
    <row r="177" spans="1:7" ht="21" x14ac:dyDescent="0.35">
      <c r="A177" s="252" t="s">
        <v>191</v>
      </c>
      <c r="B177" s="205"/>
      <c r="C177" s="128"/>
      <c r="D177" s="128"/>
      <c r="E177" s="152">
        <v>-21084.68</v>
      </c>
      <c r="F177" s="191"/>
      <c r="G177" s="253"/>
    </row>
    <row r="178" spans="1:7" ht="21" x14ac:dyDescent="0.35">
      <c r="A178" s="252" t="s">
        <v>18</v>
      </c>
      <c r="B178" s="213"/>
      <c r="C178" s="128"/>
      <c r="D178" s="128"/>
      <c r="E178" s="152">
        <v>-5882.78</v>
      </c>
      <c r="F178" s="191"/>
      <c r="G178" s="253"/>
    </row>
    <row r="179" spans="1:7" ht="21" x14ac:dyDescent="0.35">
      <c r="A179" s="261" t="s">
        <v>323</v>
      </c>
      <c r="B179" s="46"/>
      <c r="C179" s="46"/>
      <c r="D179" s="46"/>
      <c r="E179" s="193">
        <v>30380.05</v>
      </c>
      <c r="F179" s="46"/>
      <c r="G179" s="262"/>
    </row>
    <row r="180" spans="1:7" ht="21" x14ac:dyDescent="0.35">
      <c r="A180" s="258" t="s">
        <v>319</v>
      </c>
      <c r="B180" s="214"/>
      <c r="C180" s="215"/>
      <c r="D180" s="215"/>
      <c r="E180" s="168">
        <f>E179+E178</f>
        <v>24497.27</v>
      </c>
      <c r="F180" s="140"/>
      <c r="G180" s="259"/>
    </row>
    <row r="181" spans="1:7" ht="21.75" thickBot="1" x14ac:dyDescent="0.4">
      <c r="A181" s="263"/>
      <c r="B181" s="264"/>
      <c r="C181" s="265"/>
      <c r="D181" s="265"/>
      <c r="E181" s="265"/>
      <c r="F181" s="265"/>
      <c r="G181" s="266"/>
    </row>
  </sheetData>
  <mergeCells count="2">
    <mergeCell ref="D151:F151"/>
    <mergeCell ref="G114:G115"/>
  </mergeCells>
  <phoneticPr fontId="8" type="noConversion"/>
  <pageMargins left="0.7" right="0.7" top="0.75" bottom="0.75" header="0.3" footer="0.3"/>
  <pageSetup scale="4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view="pageLayout" topLeftCell="A10" zoomScaleNormal="100" workbookViewId="0">
      <selection activeCell="F5" sqref="F5"/>
    </sheetView>
  </sheetViews>
  <sheetFormatPr defaultRowHeight="17.25" x14ac:dyDescent="0.3"/>
  <cols>
    <col min="1" max="1" width="7.5703125" style="240" customWidth="1"/>
    <col min="2" max="2" width="6.28515625" style="240" bestFit="1" customWidth="1"/>
    <col min="3" max="3" width="17.7109375" style="240" customWidth="1"/>
    <col min="4" max="4" width="26.140625" style="241" customWidth="1"/>
    <col min="5" max="5" width="19" style="242" bestFit="1" customWidth="1"/>
    <col min="6" max="6" width="15.7109375" style="242" customWidth="1"/>
    <col min="7" max="7" width="17.42578125" style="242" customWidth="1"/>
    <col min="8" max="8" width="17.5703125" style="242" customWidth="1"/>
    <col min="9" max="9" width="14" style="242" bestFit="1" customWidth="1"/>
    <col min="10" max="16384" width="9.140625" style="224"/>
  </cols>
  <sheetData>
    <row r="1" spans="1:9" s="223" customFormat="1" ht="21" customHeight="1" x14ac:dyDescent="0.25">
      <c r="A1" s="99" t="s">
        <v>230</v>
      </c>
      <c r="B1" s="100" t="s">
        <v>229</v>
      </c>
      <c r="C1" s="100" t="s">
        <v>228</v>
      </c>
      <c r="D1" s="101" t="s">
        <v>23</v>
      </c>
      <c r="E1" s="102" t="s">
        <v>202</v>
      </c>
      <c r="F1" s="102" t="s">
        <v>201</v>
      </c>
      <c r="G1" s="102" t="s">
        <v>200</v>
      </c>
      <c r="H1" s="102" t="s">
        <v>18</v>
      </c>
      <c r="I1" s="103" t="s">
        <v>227</v>
      </c>
    </row>
    <row r="2" spans="1:9" s="223" customFormat="1" ht="21" customHeight="1" x14ac:dyDescent="0.25">
      <c r="A2" s="104">
        <v>2014</v>
      </c>
      <c r="B2" s="25">
        <v>187</v>
      </c>
      <c r="C2" s="26" t="s">
        <v>37</v>
      </c>
      <c r="D2" s="24" t="s">
        <v>249</v>
      </c>
      <c r="E2" s="38">
        <v>9642</v>
      </c>
      <c r="F2" s="38">
        <v>0</v>
      </c>
      <c r="G2" s="38">
        <v>578.44000000000005</v>
      </c>
      <c r="H2" s="38">
        <f>E2-G2</f>
        <v>9063.56</v>
      </c>
      <c r="I2" s="105">
        <v>41820</v>
      </c>
    </row>
    <row r="3" spans="1:9" s="223" customFormat="1" ht="21" customHeight="1" x14ac:dyDescent="0.25">
      <c r="A3" s="104">
        <v>2013</v>
      </c>
      <c r="B3" s="25">
        <v>187</v>
      </c>
      <c r="C3" s="97" t="s">
        <v>36</v>
      </c>
      <c r="D3" s="24" t="s">
        <v>301</v>
      </c>
      <c r="E3" s="38">
        <v>2064</v>
      </c>
      <c r="F3" s="38">
        <v>0</v>
      </c>
      <c r="G3" s="38">
        <v>2064</v>
      </c>
      <c r="H3" s="38">
        <f t="shared" ref="H3:H12" si="0">E3-G3</f>
        <v>0</v>
      </c>
      <c r="I3" s="105">
        <v>41820</v>
      </c>
    </row>
    <row r="4" spans="1:9" ht="21" customHeight="1" x14ac:dyDescent="0.3">
      <c r="A4" s="104" t="s">
        <v>248</v>
      </c>
      <c r="B4" s="25">
        <v>187</v>
      </c>
      <c r="C4" s="26" t="s">
        <v>245</v>
      </c>
      <c r="D4" s="24" t="s">
        <v>244</v>
      </c>
      <c r="E4" s="23">
        <v>23837.64</v>
      </c>
      <c r="F4" s="23">
        <v>0</v>
      </c>
      <c r="G4" s="23">
        <v>0</v>
      </c>
      <c r="H4" s="38">
        <f t="shared" si="0"/>
        <v>23837.64</v>
      </c>
      <c r="I4" s="106">
        <v>41820</v>
      </c>
    </row>
    <row r="5" spans="1:9" ht="21" customHeight="1" x14ac:dyDescent="0.3">
      <c r="A5" s="104" t="s">
        <v>225</v>
      </c>
      <c r="B5" s="25">
        <v>187</v>
      </c>
      <c r="C5" s="26">
        <v>50022</v>
      </c>
      <c r="D5" s="24" t="s">
        <v>296</v>
      </c>
      <c r="E5" s="23">
        <v>86530</v>
      </c>
      <c r="F5" s="23">
        <v>0</v>
      </c>
      <c r="G5" s="23">
        <v>0</v>
      </c>
      <c r="H5" s="38">
        <f t="shared" si="0"/>
        <v>86530</v>
      </c>
      <c r="I5" s="106">
        <v>42551</v>
      </c>
    </row>
    <row r="6" spans="1:9" ht="21" customHeight="1" x14ac:dyDescent="0.3">
      <c r="A6" s="104" t="s">
        <v>225</v>
      </c>
      <c r="B6" s="25">
        <v>187</v>
      </c>
      <c r="C6" s="97" t="s">
        <v>310</v>
      </c>
      <c r="D6" s="24" t="s">
        <v>311</v>
      </c>
      <c r="E6" s="23">
        <v>0</v>
      </c>
      <c r="F6" s="23">
        <v>0</v>
      </c>
      <c r="G6" s="23">
        <v>0</v>
      </c>
      <c r="H6" s="38">
        <v>0</v>
      </c>
      <c r="I6" s="106">
        <v>41820</v>
      </c>
    </row>
    <row r="7" spans="1:9" ht="21" customHeight="1" x14ac:dyDescent="0.3">
      <c r="A7" s="104">
        <v>2013</v>
      </c>
      <c r="B7" s="25">
        <v>187</v>
      </c>
      <c r="C7" s="26" t="s">
        <v>247</v>
      </c>
      <c r="D7" s="24" t="s">
        <v>246</v>
      </c>
      <c r="E7" s="23">
        <v>4.6100000000000003</v>
      </c>
      <c r="F7" s="23">
        <v>0</v>
      </c>
      <c r="G7" s="98">
        <v>4.6100000000000003</v>
      </c>
      <c r="H7" s="38">
        <v>0</v>
      </c>
      <c r="I7" s="106">
        <v>41547</v>
      </c>
    </row>
    <row r="8" spans="1:9" ht="21" customHeight="1" x14ac:dyDescent="0.3">
      <c r="A8" s="104" t="s">
        <v>225</v>
      </c>
      <c r="B8" s="25">
        <v>187</v>
      </c>
      <c r="C8" s="26" t="s">
        <v>245</v>
      </c>
      <c r="D8" s="24" t="s">
        <v>244</v>
      </c>
      <c r="E8" s="23">
        <v>4889739</v>
      </c>
      <c r="F8" s="23">
        <v>0</v>
      </c>
      <c r="G8" s="23">
        <v>4570815.93</v>
      </c>
      <c r="H8" s="38">
        <f t="shared" si="0"/>
        <v>318923.0700000003</v>
      </c>
      <c r="I8" s="106">
        <v>41820</v>
      </c>
    </row>
    <row r="9" spans="1:9" ht="21" customHeight="1" x14ac:dyDescent="0.3">
      <c r="A9" s="104" t="s">
        <v>248</v>
      </c>
      <c r="B9" s="25">
        <v>187</v>
      </c>
      <c r="C9" s="26">
        <v>50022</v>
      </c>
      <c r="D9" s="24" t="s">
        <v>296</v>
      </c>
      <c r="E9" s="23">
        <v>51313</v>
      </c>
      <c r="F9" s="23">
        <v>0</v>
      </c>
      <c r="G9" s="23">
        <v>29126.17</v>
      </c>
      <c r="H9" s="38">
        <f t="shared" si="0"/>
        <v>22186.83</v>
      </c>
      <c r="I9" s="106">
        <v>42185</v>
      </c>
    </row>
    <row r="10" spans="1:9" ht="21" customHeight="1" x14ac:dyDescent="0.3">
      <c r="A10" s="104">
        <v>2014</v>
      </c>
      <c r="B10" s="25">
        <v>187</v>
      </c>
      <c r="C10" s="26" t="s">
        <v>36</v>
      </c>
      <c r="D10" s="24" t="s">
        <v>243</v>
      </c>
      <c r="E10" s="23">
        <v>2091</v>
      </c>
      <c r="F10" s="23">
        <v>0</v>
      </c>
      <c r="G10" s="23">
        <v>0</v>
      </c>
      <c r="H10" s="38">
        <f t="shared" si="0"/>
        <v>2091</v>
      </c>
      <c r="I10" s="106">
        <v>41820</v>
      </c>
    </row>
    <row r="11" spans="1:9" ht="21" customHeight="1" x14ac:dyDescent="0.3">
      <c r="A11" s="104">
        <v>2014</v>
      </c>
      <c r="B11" s="25">
        <v>187</v>
      </c>
      <c r="C11" s="97" t="s">
        <v>299</v>
      </c>
      <c r="D11" s="24" t="s">
        <v>300</v>
      </c>
      <c r="E11" s="23">
        <v>5639</v>
      </c>
      <c r="F11" s="23">
        <v>0</v>
      </c>
      <c r="G11" s="23">
        <v>0</v>
      </c>
      <c r="H11" s="38">
        <f t="shared" si="0"/>
        <v>5639</v>
      </c>
      <c r="I11" s="106">
        <v>41820</v>
      </c>
    </row>
    <row r="12" spans="1:9" ht="21" customHeight="1" x14ac:dyDescent="0.3">
      <c r="A12" s="104" t="s">
        <v>225</v>
      </c>
      <c r="B12" s="25">
        <v>187</v>
      </c>
      <c r="C12" s="26" t="s">
        <v>242</v>
      </c>
      <c r="D12" s="24" t="s">
        <v>241</v>
      </c>
      <c r="E12" s="23">
        <v>117521</v>
      </c>
      <c r="F12" s="23">
        <v>0</v>
      </c>
      <c r="G12" s="28">
        <v>0</v>
      </c>
      <c r="H12" s="38">
        <f t="shared" si="0"/>
        <v>117521</v>
      </c>
      <c r="I12" s="106">
        <v>41820</v>
      </c>
    </row>
    <row r="13" spans="1:9" ht="21" customHeight="1" thickBot="1" x14ac:dyDescent="0.35">
      <c r="A13" s="303" t="s">
        <v>199</v>
      </c>
      <c r="B13" s="304"/>
      <c r="C13" s="304"/>
      <c r="D13" s="304"/>
      <c r="E13" s="20">
        <f>SUM(E2:E12)</f>
        <v>5188381.25</v>
      </c>
      <c r="F13" s="20">
        <f>SUM(F2:F12)</f>
        <v>0</v>
      </c>
      <c r="G13" s="117">
        <f>SUM(G2:G12)</f>
        <v>4602589.1499999994</v>
      </c>
      <c r="H13" s="120">
        <f>E13-G13</f>
        <v>585792.10000000056</v>
      </c>
      <c r="I13" s="107"/>
    </row>
    <row r="14" spans="1:9" ht="21" customHeight="1" thickTop="1" x14ac:dyDescent="0.3">
      <c r="A14" s="217"/>
      <c r="B14" s="218"/>
      <c r="C14" s="218"/>
      <c r="D14" s="218"/>
      <c r="E14" s="33"/>
      <c r="F14" s="33"/>
      <c r="G14" s="37"/>
      <c r="H14" s="225"/>
      <c r="I14" s="108"/>
    </row>
    <row r="15" spans="1:9" s="226" customFormat="1" ht="21" customHeight="1" x14ac:dyDescent="0.3">
      <c r="A15" s="217" t="s">
        <v>230</v>
      </c>
      <c r="B15" s="218" t="s">
        <v>229</v>
      </c>
      <c r="C15" s="218" t="s">
        <v>228</v>
      </c>
      <c r="D15" s="219" t="s">
        <v>23</v>
      </c>
      <c r="E15" s="14" t="s">
        <v>202</v>
      </c>
      <c r="F15" s="14" t="s">
        <v>201</v>
      </c>
      <c r="G15" s="14" t="s">
        <v>200</v>
      </c>
      <c r="H15" s="14" t="s">
        <v>18</v>
      </c>
      <c r="I15" s="109" t="s">
        <v>227</v>
      </c>
    </row>
    <row r="16" spans="1:9" ht="21" customHeight="1" x14ac:dyDescent="0.3">
      <c r="A16" s="104">
        <v>2010</v>
      </c>
      <c r="B16" s="25">
        <v>587</v>
      </c>
      <c r="C16" s="25">
        <v>40192</v>
      </c>
      <c r="D16" s="24" t="s">
        <v>240</v>
      </c>
      <c r="E16" s="23">
        <v>220721</v>
      </c>
      <c r="F16" s="23">
        <v>0</v>
      </c>
      <c r="G16" s="34">
        <v>199736.31</v>
      </c>
      <c r="H16" s="23">
        <f>E16-G16</f>
        <v>20984.690000000002</v>
      </c>
      <c r="I16" s="110">
        <v>41803</v>
      </c>
    </row>
    <row r="17" spans="1:9" ht="21" customHeight="1" thickBot="1" x14ac:dyDescent="0.35">
      <c r="A17" s="303" t="s">
        <v>198</v>
      </c>
      <c r="B17" s="304"/>
      <c r="C17" s="304"/>
      <c r="D17" s="304"/>
      <c r="E17" s="20">
        <f>SUM(E16:E16)</f>
        <v>220721</v>
      </c>
      <c r="F17" s="20">
        <f>F16</f>
        <v>0</v>
      </c>
      <c r="G17" s="36">
        <f>G16</f>
        <v>199736.31</v>
      </c>
      <c r="H17" s="20">
        <f>E17-G17</f>
        <v>20984.690000000002</v>
      </c>
      <c r="I17" s="111"/>
    </row>
    <row r="18" spans="1:9" ht="21" customHeight="1" thickTop="1" x14ac:dyDescent="0.3">
      <c r="A18" s="104"/>
      <c r="B18" s="25"/>
      <c r="C18" s="25"/>
      <c r="D18" s="24"/>
      <c r="E18" s="34"/>
      <c r="F18" s="34"/>
      <c r="G18" s="34"/>
      <c r="H18" s="35"/>
      <c r="I18" s="106"/>
    </row>
    <row r="19" spans="1:9" s="226" customFormat="1" ht="21" customHeight="1" x14ac:dyDescent="0.3">
      <c r="A19" s="217" t="s">
        <v>230</v>
      </c>
      <c r="B19" s="218" t="s">
        <v>229</v>
      </c>
      <c r="C19" s="218" t="s">
        <v>228</v>
      </c>
      <c r="D19" s="219" t="s">
        <v>23</v>
      </c>
      <c r="E19" s="14" t="s">
        <v>202</v>
      </c>
      <c r="F19" s="14" t="s">
        <v>201</v>
      </c>
      <c r="G19" s="14" t="s">
        <v>200</v>
      </c>
      <c r="H19" s="14" t="s">
        <v>18</v>
      </c>
      <c r="I19" s="109" t="s">
        <v>227</v>
      </c>
    </row>
    <row r="20" spans="1:9" ht="21" customHeight="1" x14ac:dyDescent="0.3">
      <c r="A20" s="104">
        <v>2012</v>
      </c>
      <c r="B20" s="25">
        <v>587</v>
      </c>
      <c r="C20" s="25">
        <v>40114</v>
      </c>
      <c r="D20" s="24" t="s">
        <v>239</v>
      </c>
      <c r="E20" s="23">
        <v>21324.6</v>
      </c>
      <c r="F20" s="23">
        <v>0</v>
      </c>
      <c r="G20" s="23">
        <f>E20</f>
        <v>21324.6</v>
      </c>
      <c r="H20" s="23">
        <v>0</v>
      </c>
      <c r="I20" s="106">
        <v>41487</v>
      </c>
    </row>
    <row r="21" spans="1:9" ht="21" customHeight="1" x14ac:dyDescent="0.3">
      <c r="A21" s="104">
        <v>2012</v>
      </c>
      <c r="B21" s="25">
        <v>587</v>
      </c>
      <c r="C21" s="25">
        <v>40554</v>
      </c>
      <c r="D21" s="24" t="s">
        <v>238</v>
      </c>
      <c r="E21" s="23">
        <v>140427</v>
      </c>
      <c r="F21" s="23">
        <v>0</v>
      </c>
      <c r="G21" s="23">
        <f>E21</f>
        <v>140427</v>
      </c>
      <c r="H21" s="23">
        <v>0</v>
      </c>
      <c r="I21" s="106">
        <v>41487</v>
      </c>
    </row>
    <row r="22" spans="1:9" ht="21" customHeight="1" x14ac:dyDescent="0.3">
      <c r="A22" s="104">
        <v>2012</v>
      </c>
      <c r="B22" s="25">
        <v>587</v>
      </c>
      <c r="C22" s="25">
        <v>40564</v>
      </c>
      <c r="D22" s="24" t="s">
        <v>237</v>
      </c>
      <c r="E22" s="23">
        <v>101896.13</v>
      </c>
      <c r="F22" s="23">
        <v>0</v>
      </c>
      <c r="G22" s="23">
        <f>E22</f>
        <v>101896.13</v>
      </c>
      <c r="H22" s="23">
        <v>0</v>
      </c>
      <c r="I22" s="106">
        <v>41487</v>
      </c>
    </row>
    <row r="23" spans="1:9" ht="21" customHeight="1" x14ac:dyDescent="0.3">
      <c r="A23" s="104">
        <v>2012</v>
      </c>
      <c r="B23" s="25">
        <v>587</v>
      </c>
      <c r="C23" s="25">
        <v>40565</v>
      </c>
      <c r="D23" s="24" t="s">
        <v>232</v>
      </c>
      <c r="E23" s="23">
        <v>1055.72</v>
      </c>
      <c r="F23" s="23">
        <v>0</v>
      </c>
      <c r="G23" s="23">
        <f>E23</f>
        <v>1055.72</v>
      </c>
      <c r="H23" s="23">
        <v>0</v>
      </c>
      <c r="I23" s="106">
        <v>41487</v>
      </c>
    </row>
    <row r="24" spans="1:9" ht="21" customHeight="1" thickBot="1" x14ac:dyDescent="0.35">
      <c r="A24" s="303" t="s">
        <v>197</v>
      </c>
      <c r="B24" s="304"/>
      <c r="C24" s="304"/>
      <c r="D24" s="304"/>
      <c r="E24" s="20">
        <f>SUM(E20:E23)</f>
        <v>264703.44999999995</v>
      </c>
      <c r="F24" s="20">
        <v>0</v>
      </c>
      <c r="G24" s="20">
        <f>E24</f>
        <v>264703.44999999995</v>
      </c>
      <c r="H24" s="20">
        <v>0</v>
      </c>
      <c r="I24" s="107"/>
    </row>
    <row r="25" spans="1:9" ht="21" customHeight="1" thickTop="1" x14ac:dyDescent="0.3">
      <c r="A25" s="104"/>
      <c r="B25" s="25"/>
      <c r="C25" s="25"/>
      <c r="D25" s="219"/>
      <c r="E25" s="34"/>
      <c r="F25" s="34"/>
      <c r="G25" s="34"/>
      <c r="H25" s="34"/>
      <c r="I25" s="106"/>
    </row>
    <row r="26" spans="1:9" s="226" customFormat="1" ht="21" customHeight="1" x14ac:dyDescent="0.3">
      <c r="A26" s="217" t="s">
        <v>230</v>
      </c>
      <c r="B26" s="218" t="s">
        <v>229</v>
      </c>
      <c r="C26" s="218" t="s">
        <v>228</v>
      </c>
      <c r="D26" s="219" t="s">
        <v>23</v>
      </c>
      <c r="E26" s="14" t="s">
        <v>202</v>
      </c>
      <c r="F26" s="14" t="s">
        <v>201</v>
      </c>
      <c r="G26" s="14" t="s">
        <v>200</v>
      </c>
      <c r="H26" s="14" t="s">
        <v>18</v>
      </c>
      <c r="I26" s="109" t="s">
        <v>227</v>
      </c>
    </row>
    <row r="27" spans="1:9" ht="21" customHeight="1" x14ac:dyDescent="0.3">
      <c r="A27" s="104">
        <v>2013</v>
      </c>
      <c r="B27" s="25">
        <v>587</v>
      </c>
      <c r="C27" s="25">
        <v>40564</v>
      </c>
      <c r="D27" s="24" t="s">
        <v>233</v>
      </c>
      <c r="E27" s="23">
        <v>98555</v>
      </c>
      <c r="F27" s="23">
        <v>0</v>
      </c>
      <c r="G27" s="222">
        <v>98555</v>
      </c>
      <c r="H27" s="23">
        <v>0</v>
      </c>
      <c r="I27" s="106">
        <v>41852</v>
      </c>
    </row>
    <row r="28" spans="1:9" ht="21" customHeight="1" x14ac:dyDescent="0.3">
      <c r="A28" s="104">
        <v>2013</v>
      </c>
      <c r="B28" s="25">
        <v>587</v>
      </c>
      <c r="C28" s="25">
        <v>40961</v>
      </c>
      <c r="D28" s="24" t="s">
        <v>315</v>
      </c>
      <c r="E28" s="23">
        <v>424.8</v>
      </c>
      <c r="F28" s="23">
        <v>0</v>
      </c>
      <c r="G28" s="222">
        <v>0</v>
      </c>
      <c r="H28" s="23">
        <f>E28-G28</f>
        <v>424.8</v>
      </c>
      <c r="I28" s="106">
        <v>41852</v>
      </c>
    </row>
    <row r="29" spans="1:9" ht="21" customHeight="1" x14ac:dyDescent="0.3">
      <c r="A29" s="104">
        <v>2013</v>
      </c>
      <c r="B29" s="25">
        <v>587</v>
      </c>
      <c r="C29" s="25">
        <v>40114</v>
      </c>
      <c r="D29" s="24" t="s">
        <v>236</v>
      </c>
      <c r="E29" s="23">
        <v>39396</v>
      </c>
      <c r="F29" s="23">
        <v>0</v>
      </c>
      <c r="G29" s="222">
        <v>28068.77</v>
      </c>
      <c r="H29" s="23">
        <f t="shared" ref="H29:H31" si="1">E29-G29</f>
        <v>11327.23</v>
      </c>
      <c r="I29" s="106">
        <v>41852</v>
      </c>
    </row>
    <row r="30" spans="1:9" ht="21" customHeight="1" x14ac:dyDescent="0.3">
      <c r="A30" s="104">
        <v>2013</v>
      </c>
      <c r="B30" s="25">
        <v>587</v>
      </c>
      <c r="C30" s="25">
        <v>40554</v>
      </c>
      <c r="D30" s="24" t="s">
        <v>234</v>
      </c>
      <c r="E30" s="23">
        <v>137974</v>
      </c>
      <c r="F30" s="23">
        <v>0</v>
      </c>
      <c r="G30" s="222">
        <v>137974</v>
      </c>
      <c r="H30" s="23">
        <f t="shared" si="1"/>
        <v>0</v>
      </c>
      <c r="I30" s="106">
        <v>41852</v>
      </c>
    </row>
    <row r="31" spans="1:9" ht="21" customHeight="1" x14ac:dyDescent="0.3">
      <c r="A31" s="104">
        <v>2013</v>
      </c>
      <c r="B31" s="25">
        <v>587</v>
      </c>
      <c r="C31" s="25">
        <v>40565</v>
      </c>
      <c r="D31" s="24" t="s">
        <v>232</v>
      </c>
      <c r="E31" s="23">
        <v>1041</v>
      </c>
      <c r="F31" s="23">
        <v>0</v>
      </c>
      <c r="G31" s="222">
        <v>503.18</v>
      </c>
      <c r="H31" s="23">
        <f t="shared" si="1"/>
        <v>537.81999999999994</v>
      </c>
      <c r="I31" s="106">
        <v>41852</v>
      </c>
    </row>
    <row r="32" spans="1:9" ht="21" customHeight="1" thickBot="1" x14ac:dyDescent="0.35">
      <c r="A32" s="303" t="s">
        <v>196</v>
      </c>
      <c r="B32" s="304"/>
      <c r="C32" s="304"/>
      <c r="D32" s="304"/>
      <c r="E32" s="20">
        <f>SUM(E27:E31)</f>
        <v>277390.8</v>
      </c>
      <c r="F32" s="20">
        <v>0</v>
      </c>
      <c r="G32" s="20">
        <f>SUM(G27:G31)</f>
        <v>265100.95</v>
      </c>
      <c r="H32" s="20">
        <f>SUM(H27:H31)</f>
        <v>12289.849999999999</v>
      </c>
      <c r="I32" s="107"/>
    </row>
    <row r="33" spans="1:9" ht="21" customHeight="1" thickTop="1" x14ac:dyDescent="0.3">
      <c r="A33" s="217"/>
      <c r="B33" s="218"/>
      <c r="C33" s="218"/>
      <c r="D33" s="218"/>
      <c r="E33" s="33"/>
      <c r="F33" s="33"/>
      <c r="G33" s="33"/>
      <c r="H33" s="33"/>
      <c r="I33" s="108"/>
    </row>
    <row r="34" spans="1:9" ht="21" customHeight="1" x14ac:dyDescent="0.3">
      <c r="A34" s="217" t="s">
        <v>230</v>
      </c>
      <c r="B34" s="218" t="s">
        <v>229</v>
      </c>
      <c r="C34" s="218" t="s">
        <v>228</v>
      </c>
      <c r="D34" s="219" t="s">
        <v>23</v>
      </c>
      <c r="E34" s="14" t="s">
        <v>202</v>
      </c>
      <c r="F34" s="14" t="s">
        <v>201</v>
      </c>
      <c r="G34" s="14" t="s">
        <v>200</v>
      </c>
      <c r="H34" s="14" t="s">
        <v>18</v>
      </c>
      <c r="I34" s="109" t="s">
        <v>227</v>
      </c>
    </row>
    <row r="35" spans="1:9" ht="21" customHeight="1" x14ac:dyDescent="0.3">
      <c r="A35" s="104">
        <v>2014</v>
      </c>
      <c r="B35" s="25">
        <v>587</v>
      </c>
      <c r="C35" s="25">
        <v>40114</v>
      </c>
      <c r="D35" s="24" t="s">
        <v>235</v>
      </c>
      <c r="E35" s="23">
        <v>58341</v>
      </c>
      <c r="F35" s="23">
        <v>0</v>
      </c>
      <c r="G35" s="222">
        <v>34495.760000000002</v>
      </c>
      <c r="H35" s="23">
        <f>E35-G35</f>
        <v>23845.239999999998</v>
      </c>
      <c r="I35" s="106">
        <v>42217</v>
      </c>
    </row>
    <row r="36" spans="1:9" ht="21" customHeight="1" x14ac:dyDescent="0.3">
      <c r="A36" s="104">
        <v>2014</v>
      </c>
      <c r="B36" s="25">
        <v>587</v>
      </c>
      <c r="C36" s="25">
        <v>40554</v>
      </c>
      <c r="D36" s="24" t="s">
        <v>234</v>
      </c>
      <c r="E36" s="23">
        <v>133499</v>
      </c>
      <c r="F36" s="23">
        <v>0</v>
      </c>
      <c r="G36" s="222">
        <v>77564.740000000005</v>
      </c>
      <c r="H36" s="23">
        <f t="shared" ref="H36:H38" si="2">E36-G36</f>
        <v>55934.259999999995</v>
      </c>
      <c r="I36" s="106">
        <v>42217</v>
      </c>
    </row>
    <row r="37" spans="1:9" ht="21" customHeight="1" x14ac:dyDescent="0.3">
      <c r="A37" s="104">
        <v>2014</v>
      </c>
      <c r="B37" s="25">
        <v>587</v>
      </c>
      <c r="C37" s="25">
        <v>40564</v>
      </c>
      <c r="D37" s="24" t="s">
        <v>233</v>
      </c>
      <c r="E37" s="23">
        <v>94417</v>
      </c>
      <c r="F37" s="23">
        <v>0</v>
      </c>
      <c r="G37" s="222">
        <v>83525.62</v>
      </c>
      <c r="H37" s="23">
        <f t="shared" si="2"/>
        <v>10891.380000000005</v>
      </c>
      <c r="I37" s="106">
        <v>42217</v>
      </c>
    </row>
    <row r="38" spans="1:9" ht="21" customHeight="1" x14ac:dyDescent="0.3">
      <c r="A38" s="112">
        <v>2014</v>
      </c>
      <c r="B38" s="29">
        <v>587</v>
      </c>
      <c r="C38" s="29">
        <v>40565</v>
      </c>
      <c r="D38" s="32" t="s">
        <v>232</v>
      </c>
      <c r="E38" s="28">
        <v>972</v>
      </c>
      <c r="F38" s="118">
        <v>0</v>
      </c>
      <c r="G38" s="227">
        <v>0</v>
      </c>
      <c r="H38" s="23">
        <f t="shared" si="2"/>
        <v>972</v>
      </c>
      <c r="I38" s="228">
        <v>42217</v>
      </c>
    </row>
    <row r="39" spans="1:9" ht="21" customHeight="1" thickBot="1" x14ac:dyDescent="0.35">
      <c r="A39" s="112"/>
      <c r="B39" s="29"/>
      <c r="C39" s="31" t="s">
        <v>231</v>
      </c>
      <c r="D39" s="30"/>
      <c r="E39" s="120">
        <v>287229</v>
      </c>
      <c r="F39" s="243">
        <v>0</v>
      </c>
      <c r="G39" s="244">
        <f>SUM(G35:G38)</f>
        <v>195586.12</v>
      </c>
      <c r="H39" s="120">
        <f>E39-G39</f>
        <v>91642.880000000005</v>
      </c>
      <c r="I39" s="245"/>
    </row>
    <row r="40" spans="1:9" ht="21" customHeight="1" thickTop="1" x14ac:dyDescent="0.3">
      <c r="A40" s="112"/>
      <c r="B40" s="29"/>
      <c r="C40" s="304"/>
      <c r="D40" s="304"/>
      <c r="E40" s="304"/>
      <c r="F40" s="304"/>
      <c r="G40" s="225"/>
      <c r="H40" s="28"/>
      <c r="I40" s="228"/>
    </row>
    <row r="41" spans="1:9" ht="21" customHeight="1" x14ac:dyDescent="0.3">
      <c r="A41" s="113"/>
      <c r="B41" s="18"/>
      <c r="C41" s="18"/>
      <c r="D41" s="17"/>
      <c r="E41" s="16"/>
      <c r="F41" s="16"/>
      <c r="G41" s="15"/>
      <c r="H41" s="15"/>
      <c r="I41" s="114"/>
    </row>
    <row r="42" spans="1:9" s="226" customFormat="1" ht="21" customHeight="1" x14ac:dyDescent="0.3">
      <c r="A42" s="217" t="s">
        <v>230</v>
      </c>
      <c r="B42" s="218" t="s">
        <v>229</v>
      </c>
      <c r="C42" s="218" t="s">
        <v>228</v>
      </c>
      <c r="D42" s="219" t="s">
        <v>23</v>
      </c>
      <c r="E42" s="14" t="s">
        <v>202</v>
      </c>
      <c r="F42" s="14" t="s">
        <v>201</v>
      </c>
      <c r="G42" s="14" t="s">
        <v>200</v>
      </c>
      <c r="H42" s="14" t="s">
        <v>18</v>
      </c>
      <c r="I42" s="109" t="s">
        <v>227</v>
      </c>
    </row>
    <row r="43" spans="1:9" ht="21" customHeight="1" x14ac:dyDescent="0.3">
      <c r="A43" s="104" t="s">
        <v>225</v>
      </c>
      <c r="B43" s="26" t="s">
        <v>205</v>
      </c>
      <c r="C43" s="25">
        <v>98000</v>
      </c>
      <c r="D43" s="24" t="s">
        <v>226</v>
      </c>
      <c r="E43" s="23">
        <v>3514873.06</v>
      </c>
      <c r="F43" s="23">
        <v>0</v>
      </c>
      <c r="G43" s="23">
        <v>828.24</v>
      </c>
      <c r="H43" s="21">
        <f>E43-G43</f>
        <v>3514044.82</v>
      </c>
      <c r="I43" s="106">
        <v>41820</v>
      </c>
    </row>
    <row r="44" spans="1:9" ht="21" customHeight="1" x14ac:dyDescent="0.3">
      <c r="A44" s="104" t="s">
        <v>225</v>
      </c>
      <c r="B44" s="26" t="s">
        <v>205</v>
      </c>
      <c r="C44" s="25">
        <v>91100</v>
      </c>
      <c r="D44" s="24" t="s">
        <v>224</v>
      </c>
      <c r="E44" s="23">
        <v>213730.98</v>
      </c>
      <c r="F44" s="23">
        <v>0</v>
      </c>
      <c r="G44" s="23">
        <v>198529.08</v>
      </c>
      <c r="H44" s="21">
        <f t="shared" ref="H44:H64" si="3">E44-G44</f>
        <v>15201.900000000023</v>
      </c>
      <c r="I44" s="106">
        <v>41820</v>
      </c>
    </row>
    <row r="45" spans="1:9" ht="21" customHeight="1" x14ac:dyDescent="0.3">
      <c r="A45" s="104">
        <v>2014</v>
      </c>
      <c r="B45" s="26" t="s">
        <v>205</v>
      </c>
      <c r="C45" s="25">
        <v>98159</v>
      </c>
      <c r="D45" s="24" t="s">
        <v>223</v>
      </c>
      <c r="E45" s="23">
        <v>37323.629999999997</v>
      </c>
      <c r="F45" s="23">
        <v>0</v>
      </c>
      <c r="G45" s="23">
        <v>19289.98</v>
      </c>
      <c r="H45" s="21">
        <f t="shared" si="3"/>
        <v>18033.649999999998</v>
      </c>
      <c r="I45" s="106">
        <v>41820</v>
      </c>
    </row>
    <row r="46" spans="1:9" ht="21" customHeight="1" x14ac:dyDescent="0.3">
      <c r="A46" s="104">
        <v>2014</v>
      </c>
      <c r="B46" s="26" t="s">
        <v>205</v>
      </c>
      <c r="C46" s="25">
        <v>98139</v>
      </c>
      <c r="D46" s="24" t="s">
        <v>222</v>
      </c>
      <c r="E46" s="23">
        <v>22070.82</v>
      </c>
      <c r="F46" s="23">
        <v>0</v>
      </c>
      <c r="G46" s="23">
        <v>14259.91</v>
      </c>
      <c r="H46" s="21">
        <f t="shared" si="3"/>
        <v>7810.91</v>
      </c>
      <c r="I46" s="106">
        <v>41820</v>
      </c>
    </row>
    <row r="47" spans="1:9" ht="21" customHeight="1" x14ac:dyDescent="0.3">
      <c r="A47" s="104">
        <v>2014</v>
      </c>
      <c r="B47" s="26" t="s">
        <v>205</v>
      </c>
      <c r="C47" s="25">
        <v>98041</v>
      </c>
      <c r="D47" s="24" t="s">
        <v>221</v>
      </c>
      <c r="E47" s="23">
        <v>50429.99</v>
      </c>
      <c r="F47" s="23">
        <v>0</v>
      </c>
      <c r="G47" s="22">
        <v>2071.7199999999998</v>
      </c>
      <c r="H47" s="21">
        <f t="shared" si="3"/>
        <v>48358.27</v>
      </c>
      <c r="I47" s="106">
        <v>41820</v>
      </c>
    </row>
    <row r="48" spans="1:9" ht="21" customHeight="1" x14ac:dyDescent="0.3">
      <c r="A48" s="104">
        <v>2014</v>
      </c>
      <c r="B48" s="26" t="s">
        <v>205</v>
      </c>
      <c r="C48" s="25">
        <v>91313</v>
      </c>
      <c r="D48" s="24" t="s">
        <v>220</v>
      </c>
      <c r="E48" s="23">
        <v>1033.96</v>
      </c>
      <c r="F48" s="23">
        <v>0</v>
      </c>
      <c r="G48" s="23">
        <v>388.58</v>
      </c>
      <c r="H48" s="21">
        <f t="shared" si="3"/>
        <v>645.38000000000011</v>
      </c>
      <c r="I48" s="106">
        <v>41820</v>
      </c>
    </row>
    <row r="49" spans="1:9" ht="21" customHeight="1" x14ac:dyDescent="0.3">
      <c r="A49" s="104">
        <v>2014</v>
      </c>
      <c r="B49" s="26" t="s">
        <v>205</v>
      </c>
      <c r="C49" s="25">
        <v>91315</v>
      </c>
      <c r="D49" s="24" t="s">
        <v>219</v>
      </c>
      <c r="E49" s="23">
        <v>10</v>
      </c>
      <c r="F49" s="23">
        <v>0</v>
      </c>
      <c r="G49" s="23">
        <v>0</v>
      </c>
      <c r="H49" s="21">
        <f t="shared" si="3"/>
        <v>10</v>
      </c>
      <c r="I49" s="106">
        <v>41820</v>
      </c>
    </row>
    <row r="50" spans="1:9" ht="21" customHeight="1" x14ac:dyDescent="0.3">
      <c r="A50" s="104">
        <v>2014</v>
      </c>
      <c r="B50" s="26" t="s">
        <v>205</v>
      </c>
      <c r="C50" s="25">
        <v>98001</v>
      </c>
      <c r="D50" s="24" t="s">
        <v>218</v>
      </c>
      <c r="E50" s="23">
        <v>1456.79</v>
      </c>
      <c r="F50" s="23">
        <v>0</v>
      </c>
      <c r="G50" s="22">
        <v>200</v>
      </c>
      <c r="H50" s="21">
        <f t="shared" si="3"/>
        <v>1256.79</v>
      </c>
      <c r="I50" s="106">
        <v>41820</v>
      </c>
    </row>
    <row r="51" spans="1:9" ht="21" customHeight="1" x14ac:dyDescent="0.3">
      <c r="A51" s="104">
        <v>2014</v>
      </c>
      <c r="B51" s="26" t="s">
        <v>205</v>
      </c>
      <c r="C51" s="25">
        <v>98029</v>
      </c>
      <c r="D51" s="24" t="s">
        <v>217</v>
      </c>
      <c r="E51" s="23">
        <v>954.42</v>
      </c>
      <c r="F51" s="23">
        <v>0</v>
      </c>
      <c r="G51" s="23">
        <v>303.86</v>
      </c>
      <c r="H51" s="21">
        <f t="shared" si="3"/>
        <v>650.55999999999995</v>
      </c>
      <c r="I51" s="106">
        <v>41820</v>
      </c>
    </row>
    <row r="52" spans="1:9" ht="21" customHeight="1" x14ac:dyDescent="0.3">
      <c r="A52" s="104">
        <v>2014</v>
      </c>
      <c r="B52" s="26" t="s">
        <v>205</v>
      </c>
      <c r="C52" s="25">
        <v>98109</v>
      </c>
      <c r="D52" s="24" t="s">
        <v>216</v>
      </c>
      <c r="E52" s="23">
        <v>43678.85</v>
      </c>
      <c r="F52" s="23">
        <v>0</v>
      </c>
      <c r="G52" s="22">
        <v>38031.25</v>
      </c>
      <c r="H52" s="21">
        <f t="shared" si="3"/>
        <v>5647.5999999999985</v>
      </c>
      <c r="I52" s="106">
        <v>41820</v>
      </c>
    </row>
    <row r="53" spans="1:9" ht="21" customHeight="1" x14ac:dyDescent="0.3">
      <c r="A53" s="104">
        <v>2014</v>
      </c>
      <c r="B53" s="26" t="s">
        <v>205</v>
      </c>
      <c r="C53" s="25">
        <v>98169</v>
      </c>
      <c r="D53" s="24" t="s">
        <v>215</v>
      </c>
      <c r="E53" s="23">
        <v>17145.61</v>
      </c>
      <c r="F53" s="23">
        <v>0</v>
      </c>
      <c r="G53" s="23">
        <v>200.49</v>
      </c>
      <c r="H53" s="21">
        <f t="shared" si="3"/>
        <v>16945.12</v>
      </c>
      <c r="I53" s="106">
        <v>41820</v>
      </c>
    </row>
    <row r="54" spans="1:9" ht="21" customHeight="1" x14ac:dyDescent="0.3">
      <c r="A54" s="104">
        <v>2014</v>
      </c>
      <c r="B54" s="26" t="s">
        <v>205</v>
      </c>
      <c r="C54" s="25">
        <v>98205</v>
      </c>
      <c r="D54" s="24" t="s">
        <v>214</v>
      </c>
      <c r="E54" s="23">
        <v>65955.92</v>
      </c>
      <c r="F54" s="23">
        <v>0</v>
      </c>
      <c r="G54" s="22">
        <v>57166.19</v>
      </c>
      <c r="H54" s="21">
        <f t="shared" si="3"/>
        <v>8789.7299999999959</v>
      </c>
      <c r="I54" s="106">
        <v>41820</v>
      </c>
    </row>
    <row r="55" spans="1:9" ht="21" customHeight="1" x14ac:dyDescent="0.3">
      <c r="A55" s="104">
        <v>2014</v>
      </c>
      <c r="B55" s="26" t="s">
        <v>205</v>
      </c>
      <c r="C55" s="25">
        <v>98222</v>
      </c>
      <c r="D55" s="24" t="s">
        <v>213</v>
      </c>
      <c r="E55" s="23">
        <v>71.34</v>
      </c>
      <c r="F55" s="23">
        <v>0</v>
      </c>
      <c r="G55" s="23">
        <v>0</v>
      </c>
      <c r="H55" s="21">
        <f t="shared" si="3"/>
        <v>71.34</v>
      </c>
      <c r="I55" s="106">
        <v>41820</v>
      </c>
    </row>
    <row r="56" spans="1:9" ht="21" customHeight="1" x14ac:dyDescent="0.3">
      <c r="A56" s="104">
        <v>2014</v>
      </c>
      <c r="B56" s="26" t="s">
        <v>205</v>
      </c>
      <c r="C56" s="25">
        <v>98229</v>
      </c>
      <c r="D56" s="24" t="s">
        <v>212</v>
      </c>
      <c r="E56" s="22">
        <v>68619.009999999995</v>
      </c>
      <c r="F56" s="23">
        <v>0</v>
      </c>
      <c r="G56" s="22">
        <v>50673.27</v>
      </c>
      <c r="H56" s="21">
        <f t="shared" si="3"/>
        <v>17945.739999999998</v>
      </c>
      <c r="I56" s="106">
        <v>41820</v>
      </c>
    </row>
    <row r="57" spans="1:9" ht="21" customHeight="1" x14ac:dyDescent="0.3">
      <c r="A57" s="104">
        <v>2014</v>
      </c>
      <c r="B57" s="26" t="s">
        <v>205</v>
      </c>
      <c r="C57" s="25">
        <v>98232</v>
      </c>
      <c r="D57" s="24" t="s">
        <v>211</v>
      </c>
      <c r="E57" s="23">
        <v>214.37</v>
      </c>
      <c r="F57" s="23">
        <v>0</v>
      </c>
      <c r="G57" s="23">
        <v>214.37</v>
      </c>
      <c r="H57" s="21">
        <f t="shared" si="3"/>
        <v>0</v>
      </c>
      <c r="I57" s="106">
        <v>41820</v>
      </c>
    </row>
    <row r="58" spans="1:9" ht="21" customHeight="1" x14ac:dyDescent="0.3">
      <c r="A58" s="104">
        <v>2014</v>
      </c>
      <c r="B58" s="26" t="s">
        <v>205</v>
      </c>
      <c r="C58" s="25">
        <v>98250</v>
      </c>
      <c r="D58" s="24" t="s">
        <v>210</v>
      </c>
      <c r="E58" s="23">
        <v>27.36</v>
      </c>
      <c r="F58" s="23">
        <v>0</v>
      </c>
      <c r="G58" s="23">
        <v>0</v>
      </c>
      <c r="H58" s="21">
        <f t="shared" si="3"/>
        <v>27.36</v>
      </c>
      <c r="I58" s="106">
        <v>41820</v>
      </c>
    </row>
    <row r="59" spans="1:9" ht="21" customHeight="1" x14ac:dyDescent="0.3">
      <c r="A59" s="104">
        <v>2014</v>
      </c>
      <c r="B59" s="26" t="s">
        <v>205</v>
      </c>
      <c r="C59" s="25">
        <v>98251</v>
      </c>
      <c r="D59" s="24" t="s">
        <v>209</v>
      </c>
      <c r="E59" s="23">
        <v>40.340000000000003</v>
      </c>
      <c r="F59" s="23">
        <v>0</v>
      </c>
      <c r="G59" s="28">
        <v>40.340000000000003</v>
      </c>
      <c r="H59" s="21">
        <f t="shared" si="3"/>
        <v>0</v>
      </c>
      <c r="I59" s="106">
        <v>41820</v>
      </c>
    </row>
    <row r="60" spans="1:9" ht="21" customHeight="1" x14ac:dyDescent="0.3">
      <c r="A60" s="104">
        <v>2014</v>
      </c>
      <c r="B60" s="26">
        <v>87</v>
      </c>
      <c r="C60" s="25">
        <v>98026</v>
      </c>
      <c r="D60" s="24" t="s">
        <v>208</v>
      </c>
      <c r="E60" s="23">
        <v>27825.23</v>
      </c>
      <c r="F60" s="23">
        <v>0</v>
      </c>
      <c r="G60" s="22">
        <v>19180.830000000002</v>
      </c>
      <c r="H60" s="21">
        <f t="shared" si="3"/>
        <v>8644.3999999999978</v>
      </c>
      <c r="I60" s="106">
        <v>41820</v>
      </c>
    </row>
    <row r="61" spans="1:9" ht="21" customHeight="1" x14ac:dyDescent="0.3">
      <c r="A61" s="104">
        <v>2014</v>
      </c>
      <c r="B61" s="26" t="s">
        <v>205</v>
      </c>
      <c r="C61" s="25">
        <v>98253</v>
      </c>
      <c r="D61" s="24" t="s">
        <v>207</v>
      </c>
      <c r="E61" s="23">
        <v>7632.19</v>
      </c>
      <c r="F61" s="23">
        <v>0</v>
      </c>
      <c r="G61" s="22">
        <v>3280</v>
      </c>
      <c r="H61" s="21">
        <f t="shared" si="3"/>
        <v>4352.1899999999996</v>
      </c>
      <c r="I61" s="106">
        <v>41820</v>
      </c>
    </row>
    <row r="62" spans="1:9" ht="21" customHeight="1" x14ac:dyDescent="0.3">
      <c r="A62" s="104">
        <v>2011</v>
      </c>
      <c r="B62" s="26" t="s">
        <v>205</v>
      </c>
      <c r="C62" s="25">
        <v>99048</v>
      </c>
      <c r="D62" s="24" t="s">
        <v>206</v>
      </c>
      <c r="E62" s="23">
        <v>63072</v>
      </c>
      <c r="F62" s="23">
        <v>0</v>
      </c>
      <c r="G62" s="22">
        <v>0</v>
      </c>
      <c r="H62" s="21">
        <f t="shared" si="3"/>
        <v>63072</v>
      </c>
      <c r="I62" s="106">
        <v>41820</v>
      </c>
    </row>
    <row r="63" spans="1:9" ht="21" customHeight="1" x14ac:dyDescent="0.3">
      <c r="A63" s="104">
        <v>2012</v>
      </c>
      <c r="B63" s="26" t="s">
        <v>205</v>
      </c>
      <c r="C63" s="25">
        <v>99064</v>
      </c>
      <c r="D63" s="24" t="s">
        <v>204</v>
      </c>
      <c r="E63" s="27">
        <v>5000</v>
      </c>
      <c r="F63" s="23">
        <v>0</v>
      </c>
      <c r="G63" s="23">
        <v>4999.33</v>
      </c>
      <c r="H63" s="21">
        <f t="shared" si="3"/>
        <v>0.67000000000007276</v>
      </c>
      <c r="I63" s="106">
        <v>41821</v>
      </c>
    </row>
    <row r="64" spans="1:9" ht="21" customHeight="1" x14ac:dyDescent="0.3">
      <c r="A64" s="104">
        <v>2014</v>
      </c>
      <c r="B64" s="26">
        <v>87</v>
      </c>
      <c r="C64" s="25">
        <v>98234</v>
      </c>
      <c r="D64" s="24" t="s">
        <v>203</v>
      </c>
      <c r="E64" s="22">
        <v>8727.0499999999993</v>
      </c>
      <c r="F64" s="23">
        <v>0</v>
      </c>
      <c r="G64" s="23">
        <v>3102.46</v>
      </c>
      <c r="H64" s="21">
        <f t="shared" si="3"/>
        <v>5624.5899999999992</v>
      </c>
      <c r="I64" s="106">
        <v>41820</v>
      </c>
    </row>
    <row r="65" spans="1:9" ht="21" customHeight="1" thickBot="1" x14ac:dyDescent="0.35">
      <c r="A65" s="303" t="s">
        <v>194</v>
      </c>
      <c r="B65" s="304"/>
      <c r="C65" s="304"/>
      <c r="D65" s="304"/>
      <c r="E65" s="20">
        <f>SUM(E43:E64)</f>
        <v>4149892.919999999</v>
      </c>
      <c r="F65" s="20">
        <v>0</v>
      </c>
      <c r="G65" s="20">
        <f>SUM(G43:G64)</f>
        <v>412759.90000000008</v>
      </c>
      <c r="H65" s="19">
        <f>E65-G65</f>
        <v>3737133.0199999991</v>
      </c>
      <c r="I65" s="115"/>
    </row>
    <row r="66" spans="1:9" ht="21" customHeight="1" thickTop="1" x14ac:dyDescent="0.3">
      <c r="A66" s="113"/>
      <c r="B66" s="18"/>
      <c r="C66" s="18"/>
      <c r="D66" s="17"/>
      <c r="E66" s="16"/>
      <c r="F66" s="16"/>
      <c r="G66" s="15"/>
      <c r="H66" s="15"/>
      <c r="I66" s="114"/>
    </row>
    <row r="67" spans="1:9" s="220" customFormat="1" ht="21" customHeight="1" x14ac:dyDescent="0.3">
      <c r="A67" s="305" t="s">
        <v>23</v>
      </c>
      <c r="B67" s="306"/>
      <c r="C67" s="306"/>
      <c r="D67" s="306"/>
      <c r="E67" s="14" t="s">
        <v>202</v>
      </c>
      <c r="F67" s="14" t="s">
        <v>201</v>
      </c>
      <c r="G67" s="14" t="s">
        <v>200</v>
      </c>
      <c r="H67" s="14" t="s">
        <v>18</v>
      </c>
      <c r="I67" s="116"/>
    </row>
    <row r="68" spans="1:9" s="220" customFormat="1" ht="21" customHeight="1" x14ac:dyDescent="0.3">
      <c r="A68" s="305" t="s">
        <v>199</v>
      </c>
      <c r="B68" s="306"/>
      <c r="C68" s="306"/>
      <c r="D68" s="306"/>
      <c r="E68" s="13">
        <v>5188381.25</v>
      </c>
      <c r="F68" s="13">
        <v>0</v>
      </c>
      <c r="G68" s="13">
        <v>4602589.1500000004</v>
      </c>
      <c r="H68" s="13">
        <f>E68-G68</f>
        <v>585792.09999999963</v>
      </c>
      <c r="I68" s="109"/>
    </row>
    <row r="69" spans="1:9" s="220" customFormat="1" ht="21" customHeight="1" x14ac:dyDescent="0.3">
      <c r="A69" s="305" t="s">
        <v>198</v>
      </c>
      <c r="B69" s="306"/>
      <c r="C69" s="306"/>
      <c r="D69" s="306"/>
      <c r="E69" s="13">
        <v>220721</v>
      </c>
      <c r="F69" s="13">
        <v>0</v>
      </c>
      <c r="G69" s="13">
        <v>199736.31</v>
      </c>
      <c r="H69" s="13">
        <f t="shared" ref="H69:H73" si="4">E69-G69</f>
        <v>20984.690000000002</v>
      </c>
      <c r="I69" s="109"/>
    </row>
    <row r="70" spans="1:9" s="220" customFormat="1" ht="21" customHeight="1" x14ac:dyDescent="0.3">
      <c r="A70" s="307" t="s">
        <v>197</v>
      </c>
      <c r="B70" s="308"/>
      <c r="C70" s="308"/>
      <c r="D70" s="308"/>
      <c r="E70" s="229">
        <v>264703.45</v>
      </c>
      <c r="F70" s="229">
        <v>0</v>
      </c>
      <c r="G70" s="229">
        <v>264703.45</v>
      </c>
      <c r="H70" s="13">
        <f t="shared" si="4"/>
        <v>0</v>
      </c>
      <c r="I70" s="230"/>
    </row>
    <row r="71" spans="1:9" s="220" customFormat="1" ht="21" customHeight="1" x14ac:dyDescent="0.3">
      <c r="A71" s="307" t="s">
        <v>196</v>
      </c>
      <c r="B71" s="308"/>
      <c r="C71" s="308"/>
      <c r="D71" s="308"/>
      <c r="E71" s="229">
        <v>277390.8</v>
      </c>
      <c r="F71" s="229">
        <v>0</v>
      </c>
      <c r="G71" s="229">
        <v>265100.95</v>
      </c>
      <c r="H71" s="13">
        <f t="shared" si="4"/>
        <v>12289.849999999977</v>
      </c>
      <c r="I71" s="230"/>
    </row>
    <row r="72" spans="1:9" s="220" customFormat="1" ht="21" customHeight="1" x14ac:dyDescent="0.3">
      <c r="A72" s="231" t="s">
        <v>195</v>
      </c>
      <c r="B72" s="232"/>
      <c r="C72" s="232"/>
      <c r="D72" s="232"/>
      <c r="E72" s="233">
        <v>287229</v>
      </c>
      <c r="F72" s="229">
        <v>0</v>
      </c>
      <c r="G72" s="229">
        <v>195586.12</v>
      </c>
      <c r="H72" s="13">
        <f t="shared" si="4"/>
        <v>91642.880000000005</v>
      </c>
      <c r="I72" s="230"/>
    </row>
    <row r="73" spans="1:9" s="220" customFormat="1" ht="21" customHeight="1" x14ac:dyDescent="0.3">
      <c r="A73" s="307" t="s">
        <v>194</v>
      </c>
      <c r="B73" s="308"/>
      <c r="C73" s="308"/>
      <c r="D73" s="308"/>
      <c r="E73" s="229">
        <v>4149892.92</v>
      </c>
      <c r="F73" s="229">
        <v>0</v>
      </c>
      <c r="G73" s="229">
        <v>412759.9</v>
      </c>
      <c r="H73" s="13">
        <f t="shared" si="4"/>
        <v>3737133.02</v>
      </c>
      <c r="I73" s="230"/>
    </row>
    <row r="74" spans="1:9" s="220" customFormat="1" ht="21" customHeight="1" thickBot="1" x14ac:dyDescent="0.35">
      <c r="A74" s="309" t="s">
        <v>193</v>
      </c>
      <c r="B74" s="310"/>
      <c r="C74" s="310"/>
      <c r="D74" s="310"/>
      <c r="E74" s="12">
        <f>SUM(E68:E73)</f>
        <v>10388318.42</v>
      </c>
      <c r="F74" s="12">
        <f>SUM(F68:F73)</f>
        <v>0</v>
      </c>
      <c r="G74" s="234">
        <f>SUM(G68:G73)</f>
        <v>5940475.8800000008</v>
      </c>
      <c r="H74" s="234">
        <f>E74-G74</f>
        <v>4447842.5399999991</v>
      </c>
      <c r="I74" s="235"/>
    </row>
    <row r="75" spans="1:9" x14ac:dyDescent="0.3">
      <c r="A75" s="311" t="s">
        <v>316</v>
      </c>
      <c r="B75" s="312"/>
      <c r="C75" s="312"/>
      <c r="D75" s="312"/>
      <c r="E75" s="312"/>
      <c r="F75" s="312"/>
      <c r="G75" s="312"/>
      <c r="H75" s="312"/>
      <c r="I75" s="313"/>
    </row>
    <row r="80" spans="1:9" s="225" customFormat="1" x14ac:dyDescent="0.3">
      <c r="A80" s="236"/>
      <c r="B80" s="236"/>
      <c r="C80" s="236"/>
      <c r="D80" s="237"/>
      <c r="E80" s="238"/>
      <c r="F80" s="238"/>
      <c r="G80" s="238"/>
      <c r="H80" s="238"/>
      <c r="I80" s="238"/>
    </row>
    <row r="81" spans="1:9" s="225" customFormat="1" x14ac:dyDescent="0.3">
      <c r="A81" s="236"/>
      <c r="B81" s="236"/>
      <c r="C81" s="236"/>
      <c r="D81" s="237"/>
      <c r="E81" s="238"/>
      <c r="F81" s="238"/>
      <c r="G81" s="238"/>
      <c r="H81" s="238"/>
      <c r="I81" s="238"/>
    </row>
    <row r="82" spans="1:9" s="225" customFormat="1" x14ac:dyDescent="0.3">
      <c r="A82" s="236"/>
      <c r="B82" s="236"/>
      <c r="C82" s="236"/>
      <c r="D82" s="237"/>
      <c r="E82" s="23"/>
      <c r="F82" s="238"/>
      <c r="G82" s="238"/>
      <c r="H82" s="238"/>
      <c r="I82" s="238"/>
    </row>
    <row r="83" spans="1:9" s="225" customFormat="1" x14ac:dyDescent="0.3">
      <c r="A83" s="304"/>
      <c r="B83" s="304"/>
      <c r="C83" s="304"/>
      <c r="D83" s="304"/>
      <c r="E83" s="238"/>
      <c r="F83" s="23"/>
      <c r="G83" s="23"/>
      <c r="H83" s="23"/>
      <c r="I83" s="239"/>
    </row>
    <row r="84" spans="1:9" s="225" customFormat="1" x14ac:dyDescent="0.3">
      <c r="A84" s="236"/>
      <c r="B84" s="236"/>
      <c r="C84" s="236"/>
      <c r="D84" s="237"/>
      <c r="E84" s="238"/>
      <c r="F84" s="238"/>
      <c r="G84" s="238"/>
      <c r="H84" s="238"/>
      <c r="I84" s="238"/>
    </row>
    <row r="85" spans="1:9" s="225" customFormat="1" x14ac:dyDescent="0.3">
      <c r="A85" s="236"/>
      <c r="B85" s="236"/>
      <c r="C85" s="236"/>
      <c r="D85" s="237"/>
      <c r="E85" s="238"/>
      <c r="F85" s="238"/>
      <c r="G85" s="238"/>
      <c r="H85" s="238"/>
      <c r="I85" s="238"/>
    </row>
    <row r="86" spans="1:9" s="225" customFormat="1" x14ac:dyDescent="0.3">
      <c r="A86" s="236"/>
      <c r="B86" s="236"/>
      <c r="C86" s="236"/>
      <c r="D86" s="237"/>
      <c r="E86" s="238"/>
      <c r="F86" s="238"/>
      <c r="G86" s="238"/>
      <c r="H86" s="238"/>
      <c r="I86" s="238"/>
    </row>
  </sheetData>
  <mergeCells count="15">
    <mergeCell ref="A13:D13"/>
    <mergeCell ref="A83:D83"/>
    <mergeCell ref="A68:D68"/>
    <mergeCell ref="A69:D69"/>
    <mergeCell ref="A70:D70"/>
    <mergeCell ref="A71:D71"/>
    <mergeCell ref="A73:D73"/>
    <mergeCell ref="C40:F40"/>
    <mergeCell ref="A67:D67"/>
    <mergeCell ref="A74:D74"/>
    <mergeCell ref="A17:D17"/>
    <mergeCell ref="A24:D24"/>
    <mergeCell ref="A32:D32"/>
    <mergeCell ref="A65:D65"/>
    <mergeCell ref="A75:I75"/>
  </mergeCells>
  <phoneticPr fontId="8" type="noConversion"/>
  <printOptions horizontalCentered="1"/>
  <pageMargins left="0.25" right="0.25" top="0.75" bottom="0.66" header="0.3" footer="0.3"/>
  <pageSetup scale="42" orientation="portrait" r:id="rId1"/>
  <headerFooter>
    <oddHeader>&amp;C&amp;"-,Bold"Summary By FY-Fund-Appr
As of April 30,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Normal="100" zoomScalePageLayoutView="50" workbookViewId="0">
      <selection activeCell="C67" sqref="C67"/>
    </sheetView>
  </sheetViews>
  <sheetFormatPr defaultRowHeight="17.25" x14ac:dyDescent="0.3"/>
  <cols>
    <col min="1" max="1" width="3.85546875" style="1" customWidth="1"/>
    <col min="2" max="2" width="47.42578125" style="1" customWidth="1"/>
    <col min="3" max="3" width="26.42578125" style="1" customWidth="1"/>
    <col min="4" max="4" width="26.7109375" style="1" customWidth="1"/>
    <col min="5" max="5" width="32.85546875" style="1" customWidth="1"/>
    <col min="6" max="6" width="25.28515625" style="1" bestFit="1" customWidth="1"/>
    <col min="7" max="7" width="25.28515625" style="3" customWidth="1"/>
    <col min="8" max="8" width="16.28515625" style="1" customWidth="1"/>
    <col min="9" max="9" width="22.5703125" style="1" hidden="1" customWidth="1"/>
    <col min="10" max="10" width="9.140625" style="1"/>
    <col min="11" max="11" width="12.5703125" style="1" bestFit="1" customWidth="1"/>
    <col min="12" max="16384" width="9.140625" style="1"/>
  </cols>
  <sheetData>
    <row r="1" spans="1:8" ht="18.75" customHeight="1" x14ac:dyDescent="0.3">
      <c r="A1" s="317" t="s">
        <v>295</v>
      </c>
      <c r="B1" s="318"/>
      <c r="C1" s="318"/>
      <c r="D1" s="318"/>
      <c r="E1" s="318"/>
      <c r="F1" s="318"/>
      <c r="G1" s="318"/>
      <c r="H1" s="96"/>
    </row>
    <row r="2" spans="1:8" ht="18.75" customHeight="1" x14ac:dyDescent="0.3">
      <c r="A2" s="314" t="s">
        <v>294</v>
      </c>
      <c r="B2" s="315"/>
      <c r="C2" s="315"/>
      <c r="D2" s="315"/>
      <c r="E2" s="315"/>
      <c r="F2" s="315"/>
      <c r="G2" s="315"/>
      <c r="H2" s="45"/>
    </row>
    <row r="3" spans="1:8" ht="18.75" customHeight="1" x14ac:dyDescent="0.3">
      <c r="A3" s="314" t="s">
        <v>293</v>
      </c>
      <c r="B3" s="315"/>
      <c r="C3" s="315"/>
      <c r="D3" s="315"/>
      <c r="E3" s="315"/>
      <c r="F3" s="315"/>
      <c r="G3" s="315"/>
      <c r="H3" s="45"/>
    </row>
    <row r="4" spans="1:8" ht="18.75" customHeight="1" x14ac:dyDescent="0.3">
      <c r="A4" s="314" t="s">
        <v>321</v>
      </c>
      <c r="B4" s="315"/>
      <c r="C4" s="315"/>
      <c r="D4" s="315"/>
      <c r="E4" s="315"/>
      <c r="F4" s="315"/>
      <c r="G4" s="315"/>
      <c r="H4" s="45"/>
    </row>
    <row r="5" spans="1:8" ht="18.75" customHeight="1" x14ac:dyDescent="0.3">
      <c r="A5" s="95"/>
      <c r="B5" s="6"/>
      <c r="C5" s="46"/>
      <c r="D5" s="46"/>
      <c r="E5" s="46"/>
      <c r="F5" s="11" t="s">
        <v>292</v>
      </c>
      <c r="G5" s="46"/>
      <c r="H5" s="45"/>
    </row>
    <row r="6" spans="1:8" ht="18.75" customHeight="1" x14ac:dyDescent="0.3">
      <c r="A6" s="94"/>
      <c r="B6" s="6"/>
      <c r="C6" s="46"/>
      <c r="D6" s="46"/>
      <c r="E6" s="11" t="s">
        <v>24</v>
      </c>
      <c r="F6" s="11" t="s">
        <v>291</v>
      </c>
      <c r="G6" s="46"/>
      <c r="H6" s="45"/>
    </row>
    <row r="7" spans="1:8" ht="18.75" customHeight="1" x14ac:dyDescent="0.3">
      <c r="A7" s="4"/>
      <c r="B7" s="7"/>
      <c r="C7" s="11" t="s">
        <v>277</v>
      </c>
      <c r="D7" s="11" t="s">
        <v>290</v>
      </c>
      <c r="E7" s="11" t="s">
        <v>289</v>
      </c>
      <c r="F7" s="11" t="s">
        <v>261</v>
      </c>
      <c r="G7" s="46"/>
      <c r="H7" s="45"/>
    </row>
    <row r="8" spans="1:8" ht="18.75" customHeight="1" x14ac:dyDescent="0.3">
      <c r="A8" s="4"/>
      <c r="B8" s="7" t="s">
        <v>288</v>
      </c>
      <c r="C8" s="92"/>
      <c r="D8" s="92"/>
      <c r="E8" s="87"/>
      <c r="F8" s="92"/>
      <c r="G8" s="46"/>
      <c r="H8" s="45"/>
    </row>
    <row r="9" spans="1:8" ht="18.75" customHeight="1" x14ac:dyDescent="0.3">
      <c r="A9" s="48"/>
      <c r="B9" s="6" t="s">
        <v>287</v>
      </c>
      <c r="C9" s="87">
        <v>4976269</v>
      </c>
      <c r="D9" s="86">
        <v>4976269</v>
      </c>
      <c r="E9" s="77">
        <f>D9/C9</f>
        <v>1</v>
      </c>
      <c r="F9" s="86">
        <v>0</v>
      </c>
      <c r="G9" s="46"/>
      <c r="H9" s="45"/>
    </row>
    <row r="10" spans="1:8" ht="18.75" customHeight="1" x14ac:dyDescent="0.3">
      <c r="A10" s="48"/>
      <c r="B10" s="6" t="s">
        <v>286</v>
      </c>
      <c r="C10" s="87">
        <v>117521</v>
      </c>
      <c r="D10" s="87">
        <v>117521</v>
      </c>
      <c r="E10" s="77">
        <f>D10/C10</f>
        <v>1</v>
      </c>
      <c r="F10" s="86">
        <v>0</v>
      </c>
      <c r="G10" s="46"/>
      <c r="H10" s="45"/>
    </row>
    <row r="11" spans="1:8" ht="18.75" customHeight="1" x14ac:dyDescent="0.3">
      <c r="A11" s="48"/>
      <c r="B11" s="6" t="s">
        <v>285</v>
      </c>
      <c r="C11" s="87">
        <v>228.32</v>
      </c>
      <c r="D11" s="87">
        <v>228.32</v>
      </c>
      <c r="E11" s="77">
        <f>D11/C11</f>
        <v>1</v>
      </c>
      <c r="F11" s="86">
        <v>0</v>
      </c>
      <c r="G11" s="46"/>
      <c r="H11" s="45"/>
    </row>
    <row r="12" spans="1:8" ht="18.75" customHeight="1" x14ac:dyDescent="0.3">
      <c r="A12" s="48"/>
      <c r="B12" s="6"/>
      <c r="C12" s="87"/>
      <c r="D12" s="86"/>
      <c r="E12" s="77"/>
      <c r="F12" s="86"/>
      <c r="G12" s="46"/>
      <c r="H12" s="45"/>
    </row>
    <row r="13" spans="1:8" ht="18.75" customHeight="1" thickBot="1" x14ac:dyDescent="0.35">
      <c r="A13" s="48"/>
      <c r="B13" s="7" t="s">
        <v>199</v>
      </c>
      <c r="C13" s="88">
        <f>SUM(C9:C12)</f>
        <v>5094018.32</v>
      </c>
      <c r="D13" s="93">
        <f>D9+D10+D11</f>
        <v>5094018.32</v>
      </c>
      <c r="E13" s="84">
        <f>D13/C13</f>
        <v>1</v>
      </c>
      <c r="F13" s="83">
        <v>0</v>
      </c>
      <c r="G13" s="82"/>
      <c r="H13" s="45"/>
    </row>
    <row r="14" spans="1:8" ht="18.75" customHeight="1" thickTop="1" x14ac:dyDescent="0.3">
      <c r="A14" s="48"/>
      <c r="B14" s="6"/>
      <c r="C14" s="92"/>
      <c r="D14" s="92"/>
      <c r="E14" s="77"/>
      <c r="F14" s="86"/>
      <c r="G14" s="46"/>
      <c r="H14" s="45"/>
    </row>
    <row r="15" spans="1:8" ht="18.75" customHeight="1" x14ac:dyDescent="0.3">
      <c r="A15" s="48"/>
      <c r="B15" s="9" t="s">
        <v>284</v>
      </c>
      <c r="C15" s="87"/>
      <c r="D15" s="87"/>
      <c r="E15" s="77"/>
      <c r="F15" s="86"/>
      <c r="G15" s="46"/>
      <c r="H15" s="45"/>
    </row>
    <row r="16" spans="1:8" ht="18.75" customHeight="1" x14ac:dyDescent="0.3">
      <c r="A16" s="48"/>
      <c r="B16" s="91" t="s">
        <v>283</v>
      </c>
      <c r="C16" s="119">
        <v>789141.45</v>
      </c>
      <c r="D16" s="119">
        <v>799038.44</v>
      </c>
      <c r="E16" s="121">
        <f>D16/C16</f>
        <v>1.0125414651581157</v>
      </c>
      <c r="F16" s="86">
        <f>C16-D16</f>
        <v>-9896.9899999999907</v>
      </c>
      <c r="G16" s="46"/>
      <c r="H16" s="45"/>
    </row>
    <row r="17" spans="1:8" ht="18.75" customHeight="1" x14ac:dyDescent="0.3">
      <c r="A17" s="48"/>
      <c r="B17" s="91" t="s">
        <v>282</v>
      </c>
      <c r="C17" s="90">
        <v>275000</v>
      </c>
      <c r="D17" s="90">
        <v>192646.3</v>
      </c>
      <c r="E17" s="121">
        <f>D17/C17</f>
        <v>0.70053199999999993</v>
      </c>
      <c r="F17" s="86">
        <f>C17-D17</f>
        <v>82353.700000000012</v>
      </c>
      <c r="G17" s="46"/>
      <c r="H17" s="45"/>
    </row>
    <row r="18" spans="1:8" ht="18.75" customHeight="1" x14ac:dyDescent="0.3">
      <c r="A18" s="48"/>
      <c r="B18" s="91" t="s">
        <v>281</v>
      </c>
      <c r="C18" s="90">
        <v>136636.12</v>
      </c>
      <c r="D18" s="90">
        <v>136636.12</v>
      </c>
      <c r="E18" s="121">
        <f>D18/C18</f>
        <v>1</v>
      </c>
      <c r="F18" s="86">
        <f>C18-D18</f>
        <v>0</v>
      </c>
      <c r="G18" s="46"/>
      <c r="H18" s="45"/>
    </row>
    <row r="19" spans="1:8" ht="18.75" customHeight="1" x14ac:dyDescent="0.3">
      <c r="A19" s="48"/>
      <c r="B19" s="91"/>
      <c r="C19" s="90"/>
      <c r="D19" s="90"/>
      <c r="E19" s="89"/>
      <c r="F19" s="86"/>
      <c r="G19" s="46"/>
      <c r="H19" s="45"/>
    </row>
    <row r="20" spans="1:8" s="8" customFormat="1" ht="18.75" customHeight="1" thickBot="1" x14ac:dyDescent="0.35">
      <c r="A20" s="85"/>
      <c r="B20" s="7" t="s">
        <v>194</v>
      </c>
      <c r="C20" s="88">
        <f>SUM(C16:C19)</f>
        <v>1200777.5699999998</v>
      </c>
      <c r="D20" s="93">
        <f>D16+D17+D18</f>
        <v>1128320.8599999999</v>
      </c>
      <c r="E20" s="122">
        <f>D20/C20</f>
        <v>0.93965850811153984</v>
      </c>
      <c r="F20" s="83">
        <f>F16+F17+F18</f>
        <v>72456.710000000021</v>
      </c>
      <c r="G20" s="82"/>
      <c r="H20" s="81"/>
    </row>
    <row r="21" spans="1:8" ht="18.75" customHeight="1" thickTop="1" x14ac:dyDescent="0.3">
      <c r="A21" s="48"/>
      <c r="B21" s="6"/>
      <c r="C21" s="87"/>
      <c r="E21" s="77"/>
      <c r="F21" s="86"/>
      <c r="G21" s="46"/>
      <c r="H21" s="45"/>
    </row>
    <row r="22" spans="1:8" s="8" customFormat="1" ht="18.75" customHeight="1" thickBot="1" x14ac:dyDescent="0.35">
      <c r="A22" s="85"/>
      <c r="B22" s="7" t="s">
        <v>280</v>
      </c>
      <c r="C22" s="83">
        <f>C13+C20</f>
        <v>6294795.8900000006</v>
      </c>
      <c r="D22" s="123">
        <f>D13+D20</f>
        <v>6222339.1799999997</v>
      </c>
      <c r="E22" s="124">
        <f>D22/C22</f>
        <v>0.98848942662063011</v>
      </c>
      <c r="F22" s="83">
        <f>C22-D22</f>
        <v>72456.710000000894</v>
      </c>
      <c r="G22" s="82"/>
      <c r="H22" s="81"/>
    </row>
    <row r="23" spans="1:8" ht="18.75" customHeight="1" thickTop="1" x14ac:dyDescent="0.3">
      <c r="A23" s="48"/>
      <c r="B23" s="6"/>
      <c r="C23" s="80"/>
      <c r="D23" s="6"/>
      <c r="E23" s="6"/>
      <c r="F23" s="6"/>
      <c r="G23" s="46"/>
      <c r="H23" s="45"/>
    </row>
    <row r="24" spans="1:8" ht="18.75" customHeight="1" x14ac:dyDescent="0.3">
      <c r="A24" s="314" t="s">
        <v>279</v>
      </c>
      <c r="B24" s="315"/>
      <c r="C24" s="315"/>
      <c r="D24" s="315"/>
      <c r="E24" s="315"/>
      <c r="F24" s="315"/>
      <c r="G24" s="315"/>
      <c r="H24" s="316"/>
    </row>
    <row r="25" spans="1:8" ht="18.75" customHeight="1" x14ac:dyDescent="0.3">
      <c r="A25" s="48"/>
      <c r="B25" s="6"/>
      <c r="C25" s="46"/>
      <c r="D25" s="46"/>
      <c r="E25" s="46"/>
      <c r="F25" s="46"/>
      <c r="G25" s="46"/>
      <c r="H25" s="45"/>
    </row>
    <row r="26" spans="1:8" ht="18.75" customHeight="1" x14ac:dyDescent="0.3">
      <c r="A26" s="79"/>
      <c r="B26" s="7" t="s">
        <v>278</v>
      </c>
      <c r="C26" s="46" t="s">
        <v>317</v>
      </c>
      <c r="D26" s="46"/>
      <c r="E26" s="46"/>
      <c r="F26" s="11" t="s">
        <v>261</v>
      </c>
      <c r="G26" s="11" t="s">
        <v>24</v>
      </c>
      <c r="H26" s="45"/>
    </row>
    <row r="27" spans="1:8" ht="18.75" customHeight="1" x14ac:dyDescent="0.3">
      <c r="A27" s="4"/>
      <c r="B27" s="7" t="s">
        <v>23</v>
      </c>
      <c r="C27" s="11" t="s">
        <v>277</v>
      </c>
      <c r="D27" s="11" t="s">
        <v>276</v>
      </c>
      <c r="E27" s="11" t="s">
        <v>200</v>
      </c>
      <c r="F27" s="11" t="s">
        <v>18</v>
      </c>
      <c r="G27" s="11" t="s">
        <v>259</v>
      </c>
      <c r="H27" s="45"/>
    </row>
    <row r="28" spans="1:8" ht="18.75" customHeight="1" x14ac:dyDescent="0.3">
      <c r="A28" s="48">
        <v>1</v>
      </c>
      <c r="B28" s="6" t="s">
        <v>275</v>
      </c>
      <c r="C28" s="59">
        <v>3674643.62</v>
      </c>
      <c r="D28" s="78"/>
      <c r="E28" s="78">
        <v>2787339.38</v>
      </c>
      <c r="F28" s="78">
        <f>C28-E28</f>
        <v>887304.24000000022</v>
      </c>
      <c r="G28" s="77">
        <f>E28/C28</f>
        <v>0.75853325335532806</v>
      </c>
      <c r="H28" s="45"/>
    </row>
    <row r="29" spans="1:8" ht="18.75" customHeight="1" x14ac:dyDescent="0.3">
      <c r="A29" s="48"/>
      <c r="B29" s="6"/>
      <c r="C29" s="59"/>
      <c r="D29" s="78"/>
      <c r="E29" s="59"/>
      <c r="F29" s="78"/>
      <c r="G29" s="77"/>
      <c r="H29" s="45"/>
    </row>
    <row r="30" spans="1:8" ht="18.75" customHeight="1" x14ac:dyDescent="0.3">
      <c r="A30" s="48">
        <v>2</v>
      </c>
      <c r="B30" s="6" t="s">
        <v>274</v>
      </c>
      <c r="C30" s="59">
        <v>165000</v>
      </c>
      <c r="D30" s="78"/>
      <c r="E30" s="78">
        <v>128385.01</v>
      </c>
      <c r="F30" s="78">
        <f t="shared" ref="F30:F50" si="0">C30-E30</f>
        <v>36614.990000000005</v>
      </c>
      <c r="G30" s="77">
        <f t="shared" ref="G30:G50" si="1">E30/C30</f>
        <v>0.77809096969696967</v>
      </c>
      <c r="H30" s="45"/>
    </row>
    <row r="31" spans="1:8" ht="18.75" customHeight="1" x14ac:dyDescent="0.3">
      <c r="A31" s="48"/>
      <c r="B31" s="6"/>
      <c r="C31" s="59"/>
      <c r="D31" s="78"/>
      <c r="F31" s="78"/>
      <c r="G31" s="77"/>
      <c r="H31" s="45"/>
    </row>
    <row r="32" spans="1:8" ht="18.75" customHeight="1" x14ac:dyDescent="0.3">
      <c r="A32" s="48">
        <v>3</v>
      </c>
      <c r="B32" s="6" t="s">
        <v>273</v>
      </c>
      <c r="C32" s="59">
        <v>0</v>
      </c>
      <c r="D32" s="78"/>
      <c r="E32" s="221">
        <v>0</v>
      </c>
      <c r="F32" s="78">
        <f t="shared" si="0"/>
        <v>0</v>
      </c>
      <c r="G32" s="77">
        <v>0</v>
      </c>
      <c r="H32" s="45"/>
    </row>
    <row r="33" spans="1:8" ht="18.75" customHeight="1" x14ac:dyDescent="0.3">
      <c r="A33" s="48"/>
      <c r="B33" s="6"/>
      <c r="C33" s="59"/>
      <c r="D33" s="78"/>
      <c r="F33" s="78"/>
      <c r="G33" s="77"/>
      <c r="H33" s="45"/>
    </row>
    <row r="34" spans="1:8" ht="18.75" customHeight="1" x14ac:dyDescent="0.3">
      <c r="A34" s="48">
        <v>4</v>
      </c>
      <c r="B34" s="6" t="s">
        <v>272</v>
      </c>
      <c r="C34" s="59">
        <v>850000</v>
      </c>
      <c r="D34" s="78"/>
      <c r="E34" s="78">
        <v>547099.75</v>
      </c>
      <c r="F34" s="78">
        <f t="shared" si="0"/>
        <v>302900.25</v>
      </c>
      <c r="G34" s="77">
        <f t="shared" si="1"/>
        <v>0.64364676470588233</v>
      </c>
      <c r="H34" s="45"/>
    </row>
    <row r="35" spans="1:8" ht="18.75" customHeight="1" x14ac:dyDescent="0.3">
      <c r="A35" s="48"/>
      <c r="B35" s="6"/>
      <c r="C35" s="59"/>
      <c r="D35" s="78"/>
      <c r="F35" s="78"/>
      <c r="G35" s="77"/>
      <c r="H35" s="45"/>
    </row>
    <row r="36" spans="1:8" ht="18.75" customHeight="1" x14ac:dyDescent="0.3">
      <c r="A36" s="48">
        <v>5</v>
      </c>
      <c r="B36" s="6" t="s">
        <v>271</v>
      </c>
      <c r="C36" s="59">
        <v>706000</v>
      </c>
      <c r="D36" s="78"/>
      <c r="E36" s="78">
        <v>620954.73</v>
      </c>
      <c r="F36" s="78">
        <f t="shared" si="0"/>
        <v>85045.270000000019</v>
      </c>
      <c r="G36" s="77">
        <f t="shared" si="1"/>
        <v>0.87953927762039652</v>
      </c>
      <c r="H36" s="45"/>
    </row>
    <row r="37" spans="1:8" ht="18.75" customHeight="1" x14ac:dyDescent="0.3">
      <c r="A37" s="48"/>
      <c r="B37" s="6"/>
      <c r="C37" s="59"/>
      <c r="D37" s="78"/>
      <c r="F37" s="78"/>
      <c r="G37" s="77"/>
      <c r="H37" s="45"/>
    </row>
    <row r="38" spans="1:8" ht="18.75" customHeight="1" x14ac:dyDescent="0.3">
      <c r="A38" s="48">
        <v>6</v>
      </c>
      <c r="B38" s="6" t="s">
        <v>251</v>
      </c>
      <c r="C38" s="59">
        <v>275000</v>
      </c>
      <c r="D38" s="78"/>
      <c r="E38" s="78">
        <v>198529.08</v>
      </c>
      <c r="F38" s="78">
        <f t="shared" si="0"/>
        <v>76470.920000000013</v>
      </c>
      <c r="G38" s="77">
        <f t="shared" si="1"/>
        <v>0.72192392727272725</v>
      </c>
      <c r="H38" s="45"/>
    </row>
    <row r="39" spans="1:8" ht="18.75" customHeight="1" x14ac:dyDescent="0.3">
      <c r="A39" s="48"/>
      <c r="B39" s="6"/>
      <c r="C39" s="59"/>
      <c r="D39" s="78"/>
      <c r="E39" s="78"/>
      <c r="F39" s="78"/>
      <c r="G39" s="77"/>
      <c r="H39" s="45"/>
    </row>
    <row r="40" spans="1:8" ht="18.75" customHeight="1" x14ac:dyDescent="0.3">
      <c r="A40" s="48">
        <v>8</v>
      </c>
      <c r="B40" s="6" t="s">
        <v>270</v>
      </c>
      <c r="C40" s="59">
        <v>0</v>
      </c>
      <c r="D40" s="78"/>
      <c r="E40" s="221">
        <v>0</v>
      </c>
      <c r="F40" s="78">
        <f t="shared" si="0"/>
        <v>0</v>
      </c>
      <c r="G40" s="77">
        <v>0</v>
      </c>
      <c r="H40" s="45"/>
    </row>
    <row r="41" spans="1:8" ht="18.75" customHeight="1" x14ac:dyDescent="0.3">
      <c r="A41" s="48"/>
      <c r="B41" s="6"/>
      <c r="C41" s="59"/>
      <c r="D41" s="78"/>
      <c r="E41" s="78"/>
      <c r="F41" s="78"/>
      <c r="G41" s="77"/>
      <c r="H41" s="45"/>
    </row>
    <row r="42" spans="1:8" ht="18.75" customHeight="1" x14ac:dyDescent="0.3">
      <c r="A42" s="48">
        <v>9</v>
      </c>
      <c r="B42" s="6" t="s">
        <v>269</v>
      </c>
      <c r="C42" s="59">
        <v>137000</v>
      </c>
      <c r="D42" s="78"/>
      <c r="E42" s="78">
        <v>104113.42</v>
      </c>
      <c r="F42" s="78">
        <f t="shared" si="0"/>
        <v>32886.58</v>
      </c>
      <c r="G42" s="77">
        <f t="shared" si="1"/>
        <v>0.75995197080291965</v>
      </c>
      <c r="H42" s="45"/>
    </row>
    <row r="43" spans="1:8" ht="18.75" customHeight="1" x14ac:dyDescent="0.3">
      <c r="A43" s="48"/>
      <c r="B43" s="6"/>
      <c r="C43" s="59"/>
      <c r="D43" s="78"/>
      <c r="E43" s="78"/>
      <c r="F43" s="78"/>
      <c r="G43" s="77"/>
      <c r="H43" s="45"/>
    </row>
    <row r="44" spans="1:8" ht="18.75" customHeight="1" x14ac:dyDescent="0.3">
      <c r="A44" s="48">
        <v>10</v>
      </c>
      <c r="B44" s="6" t="s">
        <v>268</v>
      </c>
      <c r="C44" s="59">
        <v>82000</v>
      </c>
      <c r="D44" s="78"/>
      <c r="E44" s="78">
        <v>65900.149999999994</v>
      </c>
      <c r="F44" s="78">
        <f t="shared" si="0"/>
        <v>16099.850000000006</v>
      </c>
      <c r="G44" s="77">
        <f t="shared" si="1"/>
        <v>0.80366036585365852</v>
      </c>
      <c r="H44" s="45"/>
    </row>
    <row r="45" spans="1:8" ht="18.75" customHeight="1" x14ac:dyDescent="0.3">
      <c r="A45" s="48"/>
      <c r="B45" s="6"/>
      <c r="C45" s="59"/>
      <c r="D45" s="78"/>
      <c r="F45" s="78"/>
      <c r="G45" s="77"/>
      <c r="H45" s="45"/>
    </row>
    <row r="46" spans="1:8" ht="18.75" customHeight="1" x14ac:dyDescent="0.3">
      <c r="A46" s="48">
        <v>11</v>
      </c>
      <c r="B46" s="6" t="s">
        <v>267</v>
      </c>
      <c r="C46" s="59">
        <v>291250</v>
      </c>
      <c r="D46" s="78"/>
      <c r="E46" s="78">
        <v>272055.58</v>
      </c>
      <c r="F46" s="78">
        <f t="shared" si="0"/>
        <v>19194.419999999984</v>
      </c>
      <c r="G46" s="77">
        <f t="shared" si="1"/>
        <v>0.93409641201716742</v>
      </c>
      <c r="H46" s="45"/>
    </row>
    <row r="47" spans="1:8" ht="18.75" customHeight="1" x14ac:dyDescent="0.3">
      <c r="A47" s="48"/>
      <c r="B47" s="6"/>
      <c r="C47" s="59"/>
      <c r="D47" s="78"/>
      <c r="E47" s="78"/>
      <c r="F47" s="78"/>
      <c r="G47" s="77"/>
      <c r="H47" s="45"/>
    </row>
    <row r="48" spans="1:8" ht="18.75" customHeight="1" x14ac:dyDescent="0.3">
      <c r="A48" s="48">
        <v>12</v>
      </c>
      <c r="B48" s="6" t="s">
        <v>266</v>
      </c>
      <c r="C48" s="59">
        <v>113902.27</v>
      </c>
      <c r="D48" s="78"/>
      <c r="E48" s="78">
        <v>0</v>
      </c>
      <c r="F48" s="78">
        <f t="shared" si="0"/>
        <v>113902.27</v>
      </c>
      <c r="G48" s="77">
        <f t="shared" si="1"/>
        <v>0</v>
      </c>
      <c r="H48" s="45"/>
    </row>
    <row r="49" spans="1:11" ht="18.75" customHeight="1" x14ac:dyDescent="0.3">
      <c r="A49" s="48"/>
      <c r="B49" s="6"/>
      <c r="C49" s="59"/>
      <c r="D49" s="78"/>
      <c r="E49" s="78"/>
      <c r="F49" s="78"/>
      <c r="G49" s="77"/>
      <c r="H49" s="45"/>
    </row>
    <row r="50" spans="1:11" ht="18.75" customHeight="1" x14ac:dyDescent="0.3">
      <c r="A50" s="48"/>
      <c r="B50" s="7" t="s">
        <v>265</v>
      </c>
      <c r="C50" s="58">
        <f>SUM(C28:C49)</f>
        <v>6294795.8899999997</v>
      </c>
      <c r="D50" s="76"/>
      <c r="E50" s="75">
        <f>E48+E46+E44+E42+E38+E36+E34+E30+E28</f>
        <v>4724377.0999999996</v>
      </c>
      <c r="F50" s="78">
        <f t="shared" si="0"/>
        <v>1570418.79</v>
      </c>
      <c r="G50" s="77">
        <f t="shared" si="1"/>
        <v>0.7505210943384536</v>
      </c>
      <c r="H50" s="45"/>
    </row>
    <row r="51" spans="1:11" ht="18.75" customHeight="1" x14ac:dyDescent="0.3">
      <c r="A51" s="48"/>
      <c r="B51" s="7"/>
      <c r="C51" s="58"/>
      <c r="D51" s="75"/>
      <c r="E51" s="75"/>
      <c r="F51" s="75"/>
      <c r="G51" s="74"/>
      <c r="H51" s="45"/>
    </row>
    <row r="52" spans="1:11" ht="18.75" customHeight="1" x14ac:dyDescent="0.3">
      <c r="A52" s="48"/>
      <c r="B52" s="7"/>
      <c r="C52" s="73"/>
      <c r="D52" s="72"/>
      <c r="E52" s="72"/>
      <c r="F52" s="72"/>
      <c r="G52" s="74"/>
      <c r="H52" s="45"/>
    </row>
    <row r="53" spans="1:11" ht="18.75" customHeight="1" x14ac:dyDescent="0.3">
      <c r="A53" s="314" t="s">
        <v>264</v>
      </c>
      <c r="B53" s="315"/>
      <c r="C53" s="315"/>
      <c r="D53" s="315"/>
      <c r="E53" s="315"/>
      <c r="F53" s="315"/>
      <c r="G53" s="315"/>
      <c r="H53" s="316"/>
    </row>
    <row r="54" spans="1:11" ht="18.75" customHeight="1" x14ac:dyDescent="0.3">
      <c r="A54" s="48"/>
      <c r="B54" s="7"/>
      <c r="C54" s="73"/>
      <c r="D54" s="72"/>
      <c r="E54" s="72"/>
      <c r="F54" s="72"/>
      <c r="G54" s="71"/>
      <c r="H54" s="45"/>
    </row>
    <row r="55" spans="1:11" s="66" customFormat="1" ht="18.75" customHeight="1" x14ac:dyDescent="0.3">
      <c r="A55" s="70"/>
      <c r="B55" s="69"/>
      <c r="C55" s="68" t="s">
        <v>263</v>
      </c>
      <c r="D55" s="68" t="s">
        <v>262</v>
      </c>
      <c r="E55" s="68" t="s">
        <v>201</v>
      </c>
      <c r="F55" s="68" t="s">
        <v>200</v>
      </c>
      <c r="G55" s="68" t="s">
        <v>261</v>
      </c>
      <c r="H55" s="64" t="s">
        <v>24</v>
      </c>
      <c r="I55" s="67" t="s">
        <v>260</v>
      </c>
    </row>
    <row r="56" spans="1:11" ht="18.75" customHeight="1" x14ac:dyDescent="0.3">
      <c r="A56" s="48"/>
      <c r="B56" s="6"/>
      <c r="C56" s="65"/>
      <c r="D56" s="65"/>
      <c r="E56" s="65"/>
      <c r="F56" s="65"/>
      <c r="G56" s="11" t="s">
        <v>18</v>
      </c>
      <c r="H56" s="64" t="s">
        <v>259</v>
      </c>
      <c r="I56" s="63" t="s">
        <v>258</v>
      </c>
    </row>
    <row r="57" spans="1:11" ht="18.75" customHeight="1" x14ac:dyDescent="0.3">
      <c r="A57" s="48"/>
      <c r="B57" s="7" t="s">
        <v>257</v>
      </c>
      <c r="C57" s="58">
        <v>1050044.25</v>
      </c>
      <c r="D57" s="58">
        <v>925126.83</v>
      </c>
      <c r="E57" s="58"/>
      <c r="F57" s="58">
        <v>925126.83</v>
      </c>
      <c r="G57" s="58">
        <v>124917.42</v>
      </c>
      <c r="H57" s="61">
        <f>F57/C57</f>
        <v>0.88103604205251351</v>
      </c>
    </row>
    <row r="58" spans="1:11" s="50" customFormat="1" ht="18.75" customHeight="1" x14ac:dyDescent="0.3">
      <c r="A58" s="4"/>
      <c r="B58" s="7" t="s">
        <v>256</v>
      </c>
      <c r="C58" s="58">
        <v>19436</v>
      </c>
      <c r="D58" s="58">
        <v>19436</v>
      </c>
      <c r="E58" s="62"/>
      <c r="F58" s="58">
        <v>2642.44</v>
      </c>
      <c r="G58" s="58">
        <v>16793.560000000001</v>
      </c>
      <c r="H58" s="61">
        <f>F58/C58</f>
        <v>0.13595595801605267</v>
      </c>
      <c r="I58" s="60">
        <f>E58+F58</f>
        <v>2642.44</v>
      </c>
    </row>
    <row r="59" spans="1:11" ht="18.75" customHeight="1" x14ac:dyDescent="0.3">
      <c r="A59" s="48"/>
      <c r="B59" s="6"/>
      <c r="C59" s="59"/>
      <c r="D59" s="59"/>
      <c r="E59" s="59"/>
      <c r="F59" s="58"/>
      <c r="G59" s="58"/>
      <c r="H59" s="61"/>
    </row>
    <row r="60" spans="1:11" s="50" customFormat="1" ht="18.75" customHeight="1" thickBot="1" x14ac:dyDescent="0.35">
      <c r="A60" s="4"/>
      <c r="B60" s="7" t="s">
        <v>255</v>
      </c>
      <c r="C60" s="57">
        <f>SUM(C57:C59)</f>
        <v>1069480.25</v>
      </c>
      <c r="D60" s="57">
        <f>SUM(D57:D59)</f>
        <v>944562.83</v>
      </c>
      <c r="E60" s="57"/>
      <c r="F60" s="57">
        <f>F57+F58</f>
        <v>927769.2699999999</v>
      </c>
      <c r="G60" s="57">
        <f>G57+G58</f>
        <v>141710.98000000001</v>
      </c>
      <c r="H60" s="56">
        <f>F60/C60</f>
        <v>0.86749546800887622</v>
      </c>
    </row>
    <row r="61" spans="1:11" ht="18.75" customHeight="1" thickTop="1" x14ac:dyDescent="0.3">
      <c r="A61" s="48"/>
      <c r="B61" s="6"/>
      <c r="C61" s="55"/>
      <c r="D61" s="6"/>
      <c r="E61" s="54"/>
      <c r="F61" s="54"/>
      <c r="G61" s="53"/>
      <c r="H61" s="45"/>
      <c r="K61" s="52"/>
    </row>
    <row r="62" spans="1:11" ht="18.75" customHeight="1" x14ac:dyDescent="0.3">
      <c r="A62" s="48"/>
      <c r="B62" s="7" t="s">
        <v>254</v>
      </c>
      <c r="C62" s="6"/>
      <c r="D62" s="6"/>
      <c r="E62" s="6"/>
      <c r="F62" s="6"/>
      <c r="G62" s="11"/>
      <c r="H62" s="51"/>
    </row>
    <row r="63" spans="1:11" s="50" customFormat="1" ht="18.75" customHeight="1" x14ac:dyDescent="0.3">
      <c r="A63" s="4"/>
      <c r="B63" s="7" t="s">
        <v>253</v>
      </c>
      <c r="C63" s="7"/>
      <c r="D63" s="7"/>
      <c r="E63" s="7"/>
      <c r="F63" s="7"/>
      <c r="G63" s="11"/>
      <c r="H63" s="51"/>
    </row>
    <row r="64" spans="1:11" ht="18.75" customHeight="1" x14ac:dyDescent="0.3">
      <c r="A64" s="48"/>
      <c r="B64" s="6"/>
      <c r="C64" s="6"/>
      <c r="D64" s="6"/>
      <c r="E64" s="6"/>
      <c r="F64" s="6"/>
      <c r="G64" s="46"/>
      <c r="H64" s="45"/>
    </row>
    <row r="65" spans="1:8" ht="18.75" customHeight="1" x14ac:dyDescent="0.3">
      <c r="A65" s="48"/>
      <c r="B65" s="7" t="s">
        <v>252</v>
      </c>
      <c r="C65" s="49">
        <v>2579198.5</v>
      </c>
      <c r="D65" s="6"/>
      <c r="E65" s="6"/>
      <c r="F65" s="6"/>
      <c r="G65" s="46"/>
      <c r="H65" s="45"/>
    </row>
    <row r="66" spans="1:8" ht="18.75" customHeight="1" x14ac:dyDescent="0.3">
      <c r="A66" s="48"/>
      <c r="B66" s="7" t="s">
        <v>251</v>
      </c>
      <c r="C66" s="47">
        <v>21084.68</v>
      </c>
      <c r="D66" s="6"/>
      <c r="E66" s="6"/>
      <c r="F66" s="6"/>
      <c r="G66" s="46"/>
      <c r="H66" s="45"/>
    </row>
    <row r="67" spans="1:8" ht="18.75" customHeight="1" thickBot="1" x14ac:dyDescent="0.35">
      <c r="A67" s="44"/>
      <c r="B67" s="43" t="s">
        <v>250</v>
      </c>
      <c r="C67" s="42">
        <v>2600283.1800000002</v>
      </c>
      <c r="D67" s="41"/>
      <c r="E67" s="41"/>
      <c r="F67" s="41"/>
      <c r="G67" s="40"/>
      <c r="H67" s="39"/>
    </row>
  </sheetData>
  <mergeCells count="6">
    <mergeCell ref="A53:H53"/>
    <mergeCell ref="A24:H24"/>
    <mergeCell ref="A1:G1"/>
    <mergeCell ref="A2:G2"/>
    <mergeCell ref="A3:G3"/>
    <mergeCell ref="A4:G4"/>
  </mergeCells>
  <phoneticPr fontId="8" type="noConversion"/>
  <printOptions gridLines="1"/>
  <pageMargins left="0.7" right="0.7" top="0.5" bottom="0.2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FY14 Preliminary Budget Report</vt:lpstr>
      <vt:lpstr>FY14 APPRO BALANCE</vt:lpstr>
      <vt:lpstr>FY14 DOE FINANCIAL REPORT</vt:lpstr>
      <vt:lpstr>'FY14 APPRO BALANCE'!Print_Area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Simmens</dc:creator>
  <cp:lastModifiedBy>Audrey Erschen</cp:lastModifiedBy>
  <cp:lastPrinted>2014-05-16T15:03:31Z</cp:lastPrinted>
  <dcterms:created xsi:type="dcterms:W3CDTF">2013-11-01T13:42:04Z</dcterms:created>
  <dcterms:modified xsi:type="dcterms:W3CDTF">2014-06-02T20:22:01Z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1948971766</vt:i4>
  </property>
  <property fmtid="{D5CDD505-2E9C-101B-9397-08002B2CF9AE}" pid="3" name="_NewReviewCycle">
    <vt:lpwstr/>
  </property>
  <property fmtid="{D5CDD505-2E9C-101B-9397-08002B2CF9AE}" pid="4" name="_EmailSubject">
    <vt:lpwstr>template</vt:lpwstr>
  </property>
  <property fmtid="{D5CDD505-2E9C-101B-9397-08002B2CF9AE}" pid="5" name="_AuthorEmail">
    <vt:lpwstr>Shanna.Simmens@pca.k12.de.us</vt:lpwstr>
  </property>
  <property fmtid="{D5CDD505-2E9C-101B-9397-08002B2CF9AE}" pid="6" name="_AuthorEmailDisplayName">
    <vt:lpwstr>Simmens Shanna</vt:lpwstr>
  </property>
  <property fmtid="{D5CDD505-2E9C-101B-9397-08002B2CF9AE}" pid="7" name="_ReviewingToolsShownOnce">
    <vt:lpwstr/>
  </property>
</Properties>
</file>